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Informes Contables 20-03-2020\Formatos LDF (Datos Abiertos)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970" windowHeight="9660" firstSheet="17" activeTab="2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9" l="1"/>
  <c r="D11" i="9"/>
  <c r="D103" i="6"/>
  <c r="D71" i="6"/>
  <c r="K9" i="3" l="1"/>
  <c r="B8" i="2"/>
  <c r="B20" i="2" s="1"/>
  <c r="F14" i="2"/>
  <c r="E63" i="1"/>
  <c r="B9" i="1"/>
  <c r="C137" i="6" l="1"/>
  <c r="D137" i="6"/>
  <c r="E137" i="6"/>
  <c r="F137" i="6"/>
  <c r="B137" i="6"/>
  <c r="C62" i="6"/>
  <c r="D62" i="6"/>
  <c r="R55" i="24" s="1"/>
  <c r="E62" i="6"/>
  <c r="S55" i="24" s="1"/>
  <c r="F62" i="6"/>
  <c r="B62" i="6"/>
  <c r="B8" i="10"/>
  <c r="C6" i="23"/>
  <c r="C7" i="23" s="1"/>
  <c r="H25" i="23"/>
  <c r="F5" i="13" s="1"/>
  <c r="G25" i="23"/>
  <c r="F25" i="23"/>
  <c r="E25" i="23"/>
  <c r="C5" i="13" s="1"/>
  <c r="D25" i="23"/>
  <c r="G30" i="9"/>
  <c r="G31" i="9"/>
  <c r="G29" i="9"/>
  <c r="U21" i="27" s="1"/>
  <c r="G26" i="9"/>
  <c r="G24" i="9" s="1"/>
  <c r="U16" i="27" s="1"/>
  <c r="G27" i="9"/>
  <c r="G25" i="9"/>
  <c r="G23" i="9"/>
  <c r="G22" i="9"/>
  <c r="G19" i="9"/>
  <c r="G18" i="9"/>
  <c r="G17" i="9"/>
  <c r="G16" i="9" s="1"/>
  <c r="U9" i="27" s="1"/>
  <c r="G14" i="9"/>
  <c r="G15" i="9"/>
  <c r="U8" i="27" s="1"/>
  <c r="G13" i="9"/>
  <c r="G11" i="9"/>
  <c r="U4" i="27" s="1"/>
  <c r="G10" i="9"/>
  <c r="G73" i="8"/>
  <c r="U65" i="26" s="1"/>
  <c r="G74" i="8"/>
  <c r="U66" i="26" s="1"/>
  <c r="G75" i="8"/>
  <c r="U67" i="26" s="1"/>
  <c r="G72" i="8"/>
  <c r="G63" i="8"/>
  <c r="G64" i="8"/>
  <c r="U56" i="26" s="1"/>
  <c r="G65" i="8"/>
  <c r="U57" i="26" s="1"/>
  <c r="G66" i="8"/>
  <c r="G67" i="8"/>
  <c r="G68" i="8"/>
  <c r="G69" i="8"/>
  <c r="U61" i="26" s="1"/>
  <c r="G70" i="8"/>
  <c r="G62" i="8"/>
  <c r="G55" i="8"/>
  <c r="G56" i="8"/>
  <c r="U48" i="26" s="1"/>
  <c r="G57" i="8"/>
  <c r="G58" i="8"/>
  <c r="G59" i="8"/>
  <c r="U51" i="26" s="1"/>
  <c r="G60" i="8"/>
  <c r="U52" i="26" s="1"/>
  <c r="G54" i="8"/>
  <c r="G46" i="8"/>
  <c r="G47" i="8"/>
  <c r="G48" i="8"/>
  <c r="G49" i="8"/>
  <c r="U41" i="26" s="1"/>
  <c r="G50" i="8"/>
  <c r="U42" i="26" s="1"/>
  <c r="G51" i="8"/>
  <c r="U43" i="26" s="1"/>
  <c r="G52" i="8"/>
  <c r="U44" i="26" s="1"/>
  <c r="G45" i="8"/>
  <c r="G39" i="8"/>
  <c r="U32" i="26" s="1"/>
  <c r="G40" i="8"/>
  <c r="U33" i="26" s="1"/>
  <c r="G41" i="8"/>
  <c r="G38" i="8"/>
  <c r="G11" i="8"/>
  <c r="G12" i="8"/>
  <c r="G13" i="8"/>
  <c r="U6" i="26" s="1"/>
  <c r="G14" i="8"/>
  <c r="G15" i="8"/>
  <c r="G16" i="8"/>
  <c r="G17" i="8"/>
  <c r="U10" i="26" s="1"/>
  <c r="G18" i="8"/>
  <c r="U11" i="26" s="1"/>
  <c r="G20" i="8"/>
  <c r="U13" i="26" s="1"/>
  <c r="G21" i="8"/>
  <c r="U14" i="26" s="1"/>
  <c r="G22" i="8"/>
  <c r="U15" i="26" s="1"/>
  <c r="G23" i="8"/>
  <c r="G24" i="8"/>
  <c r="G25" i="8"/>
  <c r="U18" i="26" s="1"/>
  <c r="G26" i="8"/>
  <c r="U19" i="26" s="1"/>
  <c r="G28" i="8"/>
  <c r="G29" i="8"/>
  <c r="G30" i="8"/>
  <c r="G31" i="8"/>
  <c r="U24" i="26" s="1"/>
  <c r="G32" i="8"/>
  <c r="G33" i="8"/>
  <c r="G34" i="8"/>
  <c r="U27" i="26" s="1"/>
  <c r="G35" i="8"/>
  <c r="U28" i="26" s="1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P11" i="24" s="1"/>
  <c r="B28" i="6"/>
  <c r="P21" i="24" s="1"/>
  <c r="B38" i="6"/>
  <c r="P31" i="24" s="1"/>
  <c r="B48" i="6"/>
  <c r="B58" i="6"/>
  <c r="B71" i="6"/>
  <c r="P64" i="24" s="1"/>
  <c r="B75" i="6"/>
  <c r="G152" i="6"/>
  <c r="G153" i="6"/>
  <c r="U145" i="24" s="1"/>
  <c r="G154" i="6"/>
  <c r="U146" i="24" s="1"/>
  <c r="G155" i="6"/>
  <c r="G156" i="6"/>
  <c r="G157" i="6"/>
  <c r="U149" i="24" s="1"/>
  <c r="G151" i="6"/>
  <c r="G150" i="6" s="1"/>
  <c r="U142" i="24" s="1"/>
  <c r="G148" i="6"/>
  <c r="G149" i="6"/>
  <c r="G147" i="6"/>
  <c r="U139" i="24" s="1"/>
  <c r="G139" i="6"/>
  <c r="U131" i="24" s="1"/>
  <c r="G140" i="6"/>
  <c r="G141" i="6"/>
  <c r="G142" i="6"/>
  <c r="U134" i="24" s="1"/>
  <c r="G143" i="6"/>
  <c r="U135" i="24" s="1"/>
  <c r="G144" i="6"/>
  <c r="G145" i="6"/>
  <c r="G138" i="6"/>
  <c r="U130" i="24" s="1"/>
  <c r="G135" i="6"/>
  <c r="G136" i="6"/>
  <c r="G134" i="6"/>
  <c r="G125" i="6"/>
  <c r="U117" i="24" s="1"/>
  <c r="G126" i="6"/>
  <c r="U118" i="24" s="1"/>
  <c r="G127" i="6"/>
  <c r="G128" i="6"/>
  <c r="G129" i="6"/>
  <c r="G130" i="6"/>
  <c r="U122" i="24" s="1"/>
  <c r="G131" i="6"/>
  <c r="G132" i="6"/>
  <c r="G124" i="6"/>
  <c r="U116" i="24" s="1"/>
  <c r="G115" i="6"/>
  <c r="U107" i="24" s="1"/>
  <c r="G116" i="6"/>
  <c r="U108" i="24" s="1"/>
  <c r="G117" i="6"/>
  <c r="U109" i="24" s="1"/>
  <c r="G118" i="6"/>
  <c r="U110" i="24" s="1"/>
  <c r="G119" i="6"/>
  <c r="G120" i="6"/>
  <c r="G121" i="6"/>
  <c r="U113" i="24" s="1"/>
  <c r="G122" i="6"/>
  <c r="G114" i="6"/>
  <c r="U106" i="24" s="1"/>
  <c r="G105" i="6"/>
  <c r="G106" i="6"/>
  <c r="G107" i="6"/>
  <c r="G108" i="6"/>
  <c r="G109" i="6"/>
  <c r="G110" i="6"/>
  <c r="G111" i="6"/>
  <c r="U103" i="24" s="1"/>
  <c r="G112" i="6"/>
  <c r="U104" i="24" s="1"/>
  <c r="G104" i="6"/>
  <c r="G95" i="6"/>
  <c r="U87" i="24" s="1"/>
  <c r="G96" i="6"/>
  <c r="U88" i="24" s="1"/>
  <c r="G97" i="6"/>
  <c r="G98" i="6"/>
  <c r="G99" i="6"/>
  <c r="U91" i="24" s="1"/>
  <c r="G100" i="6"/>
  <c r="U92" i="24" s="1"/>
  <c r="G101" i="6"/>
  <c r="U93" i="24" s="1"/>
  <c r="G102" i="6"/>
  <c r="G94" i="6"/>
  <c r="U86" i="24" s="1"/>
  <c r="G87" i="6"/>
  <c r="U79" i="24" s="1"/>
  <c r="G88" i="6"/>
  <c r="G89" i="6"/>
  <c r="G90" i="6"/>
  <c r="G91" i="6"/>
  <c r="G92" i="6"/>
  <c r="G86" i="6"/>
  <c r="G77" i="6"/>
  <c r="G78" i="6"/>
  <c r="U71" i="24" s="1"/>
  <c r="G79" i="6"/>
  <c r="G80" i="6"/>
  <c r="G81" i="6"/>
  <c r="G82" i="6"/>
  <c r="U75" i="24" s="1"/>
  <c r="G76" i="6"/>
  <c r="U69" i="24" s="1"/>
  <c r="G73" i="6"/>
  <c r="G74" i="6"/>
  <c r="G72" i="6"/>
  <c r="G71" i="6" s="1"/>
  <c r="U64" i="24" s="1"/>
  <c r="G64" i="6"/>
  <c r="U57" i="24" s="1"/>
  <c r="G65" i="6"/>
  <c r="G66" i="6"/>
  <c r="G67" i="6"/>
  <c r="U60" i="24" s="1"/>
  <c r="G68" i="6"/>
  <c r="U61" i="24" s="1"/>
  <c r="G69" i="6"/>
  <c r="G70" i="6"/>
  <c r="G63" i="6"/>
  <c r="G60" i="6"/>
  <c r="G61" i="6"/>
  <c r="U54" i="24" s="1"/>
  <c r="G59" i="6"/>
  <c r="G50" i="6"/>
  <c r="U43" i="24" s="1"/>
  <c r="G51" i="6"/>
  <c r="U44" i="24" s="1"/>
  <c r="G52" i="6"/>
  <c r="G53" i="6"/>
  <c r="U46" i="24" s="1"/>
  <c r="G54" i="6"/>
  <c r="U47" i="24" s="1"/>
  <c r="G55" i="6"/>
  <c r="U48" i="24" s="1"/>
  <c r="G56" i="6"/>
  <c r="G57" i="6"/>
  <c r="G49" i="6"/>
  <c r="G40" i="6"/>
  <c r="U33" i="24" s="1"/>
  <c r="G41" i="6"/>
  <c r="G42" i="6"/>
  <c r="G43" i="6"/>
  <c r="U36" i="24" s="1"/>
  <c r="G44" i="6"/>
  <c r="U37" i="24" s="1"/>
  <c r="G45" i="6"/>
  <c r="G46" i="6"/>
  <c r="G47" i="6"/>
  <c r="U40" i="24" s="1"/>
  <c r="G39" i="6"/>
  <c r="G38" i="6" s="1"/>
  <c r="U31" i="24" s="1"/>
  <c r="G30" i="6"/>
  <c r="G31" i="6"/>
  <c r="U24" i="24" s="1"/>
  <c r="G32" i="6"/>
  <c r="U25" i="24" s="1"/>
  <c r="G33" i="6"/>
  <c r="G34" i="6"/>
  <c r="U27" i="24" s="1"/>
  <c r="G35" i="6"/>
  <c r="U28" i="24" s="1"/>
  <c r="G36" i="6"/>
  <c r="U29" i="24" s="1"/>
  <c r="G37" i="6"/>
  <c r="U30" i="24" s="1"/>
  <c r="G29" i="6"/>
  <c r="G20" i="6"/>
  <c r="G21" i="6"/>
  <c r="G22" i="6"/>
  <c r="U15" i="24" s="1"/>
  <c r="G23" i="6"/>
  <c r="G24" i="6"/>
  <c r="U17" i="24" s="1"/>
  <c r="G25" i="6"/>
  <c r="U18" i="24" s="1"/>
  <c r="G26" i="6"/>
  <c r="U19" i="24" s="1"/>
  <c r="G27" i="6"/>
  <c r="G19" i="6"/>
  <c r="U12" i="24" s="1"/>
  <c r="G11" i="6"/>
  <c r="U4" i="24" s="1"/>
  <c r="B7" i="13"/>
  <c r="G12" i="6"/>
  <c r="G13" i="6"/>
  <c r="G14" i="6"/>
  <c r="G15" i="6"/>
  <c r="G16" i="6"/>
  <c r="G17" i="6"/>
  <c r="G9" i="5"/>
  <c r="U3" i="20" s="1"/>
  <c r="G10" i="5"/>
  <c r="G11" i="5"/>
  <c r="G12" i="5"/>
  <c r="G13" i="5"/>
  <c r="U7" i="20" s="1"/>
  <c r="G14" i="5"/>
  <c r="G15" i="5"/>
  <c r="G17" i="5"/>
  <c r="U11" i="20" s="1"/>
  <c r="G18" i="5"/>
  <c r="U12" i="20" s="1"/>
  <c r="G19" i="5"/>
  <c r="G20" i="5"/>
  <c r="U14" i="20" s="1"/>
  <c r="G21" i="5"/>
  <c r="G22" i="5"/>
  <c r="U16" i="20" s="1"/>
  <c r="G23" i="5"/>
  <c r="G24" i="5"/>
  <c r="G25" i="5"/>
  <c r="U19" i="20" s="1"/>
  <c r="G26" i="5"/>
  <c r="U20" i="20" s="1"/>
  <c r="G27" i="5"/>
  <c r="G29" i="5"/>
  <c r="G30" i="5"/>
  <c r="G31" i="5"/>
  <c r="U25" i="20" s="1"/>
  <c r="G32" i="5"/>
  <c r="G33" i="5"/>
  <c r="G34" i="5"/>
  <c r="G36" i="5"/>
  <c r="G38" i="5"/>
  <c r="G39" i="5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/>
  <c r="D18" i="13"/>
  <c r="R12" i="31" s="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E7" i="13"/>
  <c r="S2" i="31" s="1"/>
  <c r="E29" i="13"/>
  <c r="S22" i="31" s="1"/>
  <c r="F7" i="13"/>
  <c r="G7" i="13"/>
  <c r="U2" i="31" s="1"/>
  <c r="G29" i="13"/>
  <c r="U22" i="31" s="1"/>
  <c r="R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 s="1"/>
  <c r="D21" i="12"/>
  <c r="R15" i="30"/>
  <c r="E21" i="12"/>
  <c r="S15" i="30" s="1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 s="1"/>
  <c r="E28" i="12"/>
  <c r="S21" i="30" s="1"/>
  <c r="F28" i="12"/>
  <c r="F31" i="12" s="1"/>
  <c r="T23" i="30" s="1"/>
  <c r="T21" i="30"/>
  <c r="G28" i="12"/>
  <c r="U21" i="30" s="1"/>
  <c r="P22" i="30"/>
  <c r="Q22" i="30"/>
  <c r="R22" i="30"/>
  <c r="S22" i="30"/>
  <c r="T22" i="30"/>
  <c r="U22" i="30"/>
  <c r="B7" i="12"/>
  <c r="C7" i="12"/>
  <c r="Q2" i="30" s="1"/>
  <c r="D7" i="12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/>
  <c r="E36" i="12"/>
  <c r="S27" i="30" s="1"/>
  <c r="F36" i="12"/>
  <c r="T27" i="30"/>
  <c r="G36" i="12"/>
  <c r="U27" i="30"/>
  <c r="R2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B30" i="11" s="1"/>
  <c r="P22" i="29" s="1"/>
  <c r="P12" i="29"/>
  <c r="C19" i="11"/>
  <c r="Q12" i="29"/>
  <c r="D19" i="11"/>
  <c r="R12" i="29" s="1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R2" i="29" s="1"/>
  <c r="E8" i="11"/>
  <c r="S2" i="29" s="1"/>
  <c r="F8" i="11"/>
  <c r="F30" i="11"/>
  <c r="T22" i="29" s="1"/>
  <c r="G8" i="11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/>
  <c r="E8" i="10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T21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E12" i="9"/>
  <c r="E16" i="9"/>
  <c r="S9" i="27" s="1"/>
  <c r="E9" i="9"/>
  <c r="S2" i="27" s="1"/>
  <c r="F12" i="9"/>
  <c r="T5" i="27" s="1"/>
  <c r="F16" i="9"/>
  <c r="F9" i="9" s="1"/>
  <c r="T2" i="27" s="1"/>
  <c r="Q3" i="27"/>
  <c r="R3" i="27"/>
  <c r="S3" i="27"/>
  <c r="T3" i="27"/>
  <c r="U3" i="27"/>
  <c r="Q4" i="27"/>
  <c r="R4" i="27"/>
  <c r="S4" i="27"/>
  <c r="T4" i="27"/>
  <c r="Q5" i="27"/>
  <c r="S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Q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S20" i="27" s="1"/>
  <c r="F24" i="9"/>
  <c r="F28" i="9"/>
  <c r="Q14" i="27"/>
  <c r="R14" i="27"/>
  <c r="S14" i="27"/>
  <c r="T14" i="27"/>
  <c r="U14" i="27"/>
  <c r="Q15" i="27"/>
  <c r="R15" i="27"/>
  <c r="S15" i="27"/>
  <c r="T15" i="27"/>
  <c r="Q16" i="27"/>
  <c r="R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C37" i="8"/>
  <c r="D10" i="8"/>
  <c r="R3" i="26" s="1"/>
  <c r="D19" i="8"/>
  <c r="R12" i="26" s="1"/>
  <c r="D27" i="8"/>
  <c r="R20" i="26" s="1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T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4" i="8"/>
  <c r="C53" i="8"/>
  <c r="Q45" i="26" s="1"/>
  <c r="C61" i="8"/>
  <c r="Q53" i="26" s="1"/>
  <c r="C71" i="8"/>
  <c r="Q63" i="26" s="1"/>
  <c r="D44" i="8"/>
  <c r="R36" i="26" s="1"/>
  <c r="D53" i="8"/>
  <c r="R45" i="26" s="1"/>
  <c r="D61" i="8"/>
  <c r="D71" i="8"/>
  <c r="R63" i="26" s="1"/>
  <c r="E44" i="8"/>
  <c r="S36" i="26" s="1"/>
  <c r="E53" i="8"/>
  <c r="E61" i="8"/>
  <c r="S53" i="26" s="1"/>
  <c r="E71" i="8"/>
  <c r="E43" i="8" s="1"/>
  <c r="F44" i="8"/>
  <c r="F53" i="8"/>
  <c r="T45" i="26" s="1"/>
  <c r="F61" i="8"/>
  <c r="T53" i="26" s="1"/>
  <c r="F71" i="8"/>
  <c r="T63" i="26" s="1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B53" i="8"/>
  <c r="P45" i="26" s="1"/>
  <c r="B61" i="8"/>
  <c r="P53" i="26" s="1"/>
  <c r="B71" i="8"/>
  <c r="P63" i="26" s="1"/>
  <c r="B10" i="8"/>
  <c r="P3" i="26" s="1"/>
  <c r="B19" i="8"/>
  <c r="B27" i="8"/>
  <c r="B9" i="8" s="1"/>
  <c r="P2" i="26" s="1"/>
  <c r="B37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E19" i="7"/>
  <c r="S3" i="25" s="1"/>
  <c r="D9" i="7"/>
  <c r="R2" i="25" s="1"/>
  <c r="D19" i="7"/>
  <c r="R3" i="25" s="1"/>
  <c r="C9" i="7"/>
  <c r="C19" i="7"/>
  <c r="B9" i="7"/>
  <c r="P2" i="25" s="1"/>
  <c r="B19" i="7"/>
  <c r="P3" i="25" s="1"/>
  <c r="A3" i="25"/>
  <c r="A4" i="25"/>
  <c r="A2" i="25"/>
  <c r="A87" i="24"/>
  <c r="C85" i="6"/>
  <c r="Q77" i="24" s="1"/>
  <c r="C93" i="6"/>
  <c r="C103" i="6"/>
  <c r="C113" i="6"/>
  <c r="C123" i="6"/>
  <c r="C133" i="6"/>
  <c r="Q125" i="24" s="1"/>
  <c r="C146" i="6"/>
  <c r="C150" i="6"/>
  <c r="Q142" i="24" s="1"/>
  <c r="D85" i="6"/>
  <c r="D93" i="6"/>
  <c r="R85" i="24" s="1"/>
  <c r="D113" i="6"/>
  <c r="D123" i="6"/>
  <c r="D133" i="6"/>
  <c r="R125" i="24" s="1"/>
  <c r="D146" i="6"/>
  <c r="D150" i="6"/>
  <c r="R142" i="24" s="1"/>
  <c r="E85" i="6"/>
  <c r="S77" i="24" s="1"/>
  <c r="E93" i="6"/>
  <c r="E103" i="6"/>
  <c r="S95" i="24" s="1"/>
  <c r="E113" i="6"/>
  <c r="S105" i="24" s="1"/>
  <c r="E123" i="6"/>
  <c r="E133" i="6"/>
  <c r="S125" i="24" s="1"/>
  <c r="E146" i="6"/>
  <c r="S138" i="24" s="1"/>
  <c r="E150" i="6"/>
  <c r="F85" i="6"/>
  <c r="T77" i="24" s="1"/>
  <c r="F93" i="6"/>
  <c r="F103" i="6"/>
  <c r="F113" i="6"/>
  <c r="T105" i="24" s="1"/>
  <c r="F123" i="6"/>
  <c r="F133" i="6"/>
  <c r="F146" i="6"/>
  <c r="T138" i="24" s="1"/>
  <c r="F150" i="6"/>
  <c r="R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S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Q105" i="24"/>
  <c r="R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R115" i="24"/>
  <c r="S115" i="24"/>
  <c r="T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S142" i="24"/>
  <c r="T142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C28" i="6"/>
  <c r="Q21" i="24" s="1"/>
  <c r="C38" i="6"/>
  <c r="Q31" i="24" s="1"/>
  <c r="C48" i="6"/>
  <c r="C58" i="6"/>
  <c r="C71" i="6"/>
  <c r="C75" i="6"/>
  <c r="Q68" i="24" s="1"/>
  <c r="D10" i="6"/>
  <c r="R3" i="24" s="1"/>
  <c r="D18" i="6"/>
  <c r="R11" i="24" s="1"/>
  <c r="D28" i="6"/>
  <c r="D38" i="6"/>
  <c r="R31" i="24" s="1"/>
  <c r="D48" i="6"/>
  <c r="D58" i="6"/>
  <c r="R51" i="24" s="1"/>
  <c r="D75" i="6"/>
  <c r="R68" i="24" s="1"/>
  <c r="E10" i="6"/>
  <c r="E18" i="6"/>
  <c r="E28" i="6"/>
  <c r="S21" i="24" s="1"/>
  <c r="E38" i="6"/>
  <c r="E48" i="6"/>
  <c r="E58" i="6"/>
  <c r="E71" i="6"/>
  <c r="S64" i="24" s="1"/>
  <c r="E75" i="6"/>
  <c r="S68" i="24" s="1"/>
  <c r="F10" i="6"/>
  <c r="F18" i="6"/>
  <c r="T11" i="24" s="1"/>
  <c r="F28" i="6"/>
  <c r="T21" i="24" s="1"/>
  <c r="F38" i="6"/>
  <c r="T31" i="24" s="1"/>
  <c r="F48" i="6"/>
  <c r="F58" i="6"/>
  <c r="F71" i="6"/>
  <c r="F75" i="6"/>
  <c r="T68" i="24" s="1"/>
  <c r="B85" i="6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U20" i="24"/>
  <c r="R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S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Q41" i="24"/>
  <c r="R41" i="24"/>
  <c r="S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Q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9" i="20"/>
  <c r="U13" i="20"/>
  <c r="U15" i="20"/>
  <c r="U17" i="20"/>
  <c r="U18" i="20"/>
  <c r="U21" i="20"/>
  <c r="U23" i="20"/>
  <c r="U24" i="20"/>
  <c r="U26" i="20"/>
  <c r="U28" i="20"/>
  <c r="U32" i="20"/>
  <c r="U33" i="20"/>
  <c r="G46" i="5"/>
  <c r="G47" i="5"/>
  <c r="G48" i="5"/>
  <c r="G49" i="5"/>
  <c r="U41" i="20" s="1"/>
  <c r="G50" i="5"/>
  <c r="G51" i="5"/>
  <c r="U43" i="20" s="1"/>
  <c r="G52" i="5"/>
  <c r="U44" i="20" s="1"/>
  <c r="G53" i="5"/>
  <c r="U45" i="20" s="1"/>
  <c r="U38" i="20"/>
  <c r="U39" i="20"/>
  <c r="U42" i="20"/>
  <c r="G55" i="5"/>
  <c r="G56" i="5"/>
  <c r="U48" i="20" s="1"/>
  <c r="G57" i="5"/>
  <c r="U49" i="20" s="1"/>
  <c r="G58" i="5"/>
  <c r="U50" i="20"/>
  <c r="G60" i="5"/>
  <c r="G59" i="5" s="1"/>
  <c r="U51" i="20" s="1"/>
  <c r="G61" i="5"/>
  <c r="U52" i="20"/>
  <c r="U53" i="20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F41" i="5"/>
  <c r="T34" i="20" s="1"/>
  <c r="C45" i="5"/>
  <c r="Q37" i="20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7"/>
  <c r="A2" i="1"/>
  <c r="F19" i="1"/>
  <c r="D20" i="23"/>
  <c r="B6" i="1" s="1"/>
  <c r="F18" i="23"/>
  <c r="K6" i="3" s="1"/>
  <c r="E18" i="23"/>
  <c r="J6" i="3" s="1"/>
  <c r="D18" i="23"/>
  <c r="I6" i="3" s="1"/>
  <c r="F6" i="1"/>
  <c r="E6" i="1"/>
  <c r="E5" i="13"/>
  <c r="D5" i="13"/>
  <c r="B5" i="13"/>
  <c r="E5" i="12"/>
  <c r="D5" i="12"/>
  <c r="C5" i="12"/>
  <c r="B5" i="12"/>
  <c r="I25" i="23"/>
  <c r="D23" i="23"/>
  <c r="B6" i="11"/>
  <c r="I23" i="23"/>
  <c r="G6" i="11" s="1"/>
  <c r="H23" i="23"/>
  <c r="G23" i="23"/>
  <c r="E6" i="11" s="1"/>
  <c r="F23" i="23"/>
  <c r="D6" i="10" s="1"/>
  <c r="E23" i="23"/>
  <c r="C6" i="11" s="1"/>
  <c r="E6" i="10"/>
  <c r="C6" i="10"/>
  <c r="B6" i="10"/>
  <c r="G5" i="13"/>
  <c r="G5" i="12"/>
  <c r="C11" i="23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W3" i="17" s="1"/>
  <c r="H14" i="3"/>
  <c r="G14" i="3"/>
  <c r="U4" i="17" s="1"/>
  <c r="E14" i="3"/>
  <c r="S4" i="17" s="1"/>
  <c r="K10" i="3"/>
  <c r="K11" i="3"/>
  <c r="K12" i="3"/>
  <c r="J8" i="3"/>
  <c r="H8" i="3"/>
  <c r="G8" i="3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D27" i="2"/>
  <c r="R15" i="16" s="1"/>
  <c r="C27" i="2"/>
  <c r="Q15" i="16" s="1"/>
  <c r="B41" i="2"/>
  <c r="P17" i="16" s="1"/>
  <c r="B27" i="2"/>
  <c r="H22" i="2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B49" i="4"/>
  <c r="P27" i="18" s="1"/>
  <c r="B48" i="4"/>
  <c r="P26" i="18" s="1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Q80" i="15" s="1"/>
  <c r="F38" i="1"/>
  <c r="F42" i="1"/>
  <c r="F63" i="1"/>
  <c r="Q106" i="15" s="1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D68" i="4"/>
  <c r="R36" i="18" s="1"/>
  <c r="C64" i="4"/>
  <c r="Q33" i="18" s="1"/>
  <c r="D64" i="4"/>
  <c r="R33" i="18" s="1"/>
  <c r="C63" i="4"/>
  <c r="Q32" i="18" s="1"/>
  <c r="D63" i="4"/>
  <c r="R32" i="18" s="1"/>
  <c r="C48" i="4"/>
  <c r="C55" i="4"/>
  <c r="Q31" i="18" s="1"/>
  <c r="D55" i="4"/>
  <c r="C53" i="4"/>
  <c r="D53" i="4"/>
  <c r="R30" i="18" s="1"/>
  <c r="D48" i="4"/>
  <c r="R26" i="18" s="1"/>
  <c r="C49" i="4"/>
  <c r="D49" i="4"/>
  <c r="R27" i="18" s="1"/>
  <c r="C29" i="4"/>
  <c r="Q15" i="18" s="1"/>
  <c r="D29" i="4"/>
  <c r="R15" i="18" s="1"/>
  <c r="C40" i="4"/>
  <c r="D40" i="4"/>
  <c r="C37" i="4"/>
  <c r="D37" i="4"/>
  <c r="R19" i="18" s="1"/>
  <c r="C17" i="4"/>
  <c r="C13" i="4"/>
  <c r="Q6" i="18" s="1"/>
  <c r="D13" i="4"/>
  <c r="V4" i="17"/>
  <c r="X3" i="17"/>
  <c r="S15" i="16"/>
  <c r="T15" i="16"/>
  <c r="P15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G9" i="2"/>
  <c r="U4" i="16" s="1"/>
  <c r="H9" i="2"/>
  <c r="V4" i="16" s="1"/>
  <c r="P4" i="16"/>
  <c r="P4" i="15"/>
  <c r="R22" i="18"/>
  <c r="Q30" i="18"/>
  <c r="Q9" i="18"/>
  <c r="Q22" i="18"/>
  <c r="Q27" i="18"/>
  <c r="R31" i="18"/>
  <c r="Q36" i="18"/>
  <c r="R37" i="18"/>
  <c r="R6" i="18"/>
  <c r="Q19" i="18"/>
  <c r="Q26" i="18"/>
  <c r="Q37" i="18"/>
  <c r="S3" i="17"/>
  <c r="S14" i="16"/>
  <c r="C44" i="4"/>
  <c r="Q67" i="15"/>
  <c r="U3" i="17"/>
  <c r="Q2" i="25"/>
  <c r="F29" i="13" l="1"/>
  <c r="T22" i="31" s="1"/>
  <c r="C29" i="13"/>
  <c r="Q22" i="31" s="1"/>
  <c r="B31" i="12"/>
  <c r="P23" i="30" s="1"/>
  <c r="Q2" i="29"/>
  <c r="E30" i="11"/>
  <c r="S22" i="29" s="1"/>
  <c r="G32" i="10"/>
  <c r="U23" i="28" s="1"/>
  <c r="B32" i="10"/>
  <c r="P23" i="28" s="1"/>
  <c r="C32" i="10"/>
  <c r="Q23" i="28" s="1"/>
  <c r="G20" i="3"/>
  <c r="U5" i="17" s="1"/>
  <c r="G28" i="9"/>
  <c r="U20" i="27" s="1"/>
  <c r="E21" i="9"/>
  <c r="E33" i="9" s="1"/>
  <c r="S24" i="27" s="1"/>
  <c r="C21" i="9"/>
  <c r="Q13" i="27" s="1"/>
  <c r="D21" i="9"/>
  <c r="R13" i="27" s="1"/>
  <c r="D43" i="8"/>
  <c r="R35" i="26" s="1"/>
  <c r="G44" i="8"/>
  <c r="U36" i="26" s="1"/>
  <c r="D9" i="8"/>
  <c r="R2" i="26" s="1"/>
  <c r="S63" i="26"/>
  <c r="F43" i="8"/>
  <c r="T35" i="26" s="1"/>
  <c r="G37" i="8"/>
  <c r="U30" i="26" s="1"/>
  <c r="B43" i="8"/>
  <c r="B77" i="8" s="1"/>
  <c r="P68" i="26" s="1"/>
  <c r="G9" i="7"/>
  <c r="F29" i="7"/>
  <c r="T4" i="25" s="1"/>
  <c r="G19" i="7"/>
  <c r="U3" i="25" s="1"/>
  <c r="T2" i="25"/>
  <c r="G10" i="6"/>
  <c r="D9" i="6"/>
  <c r="R2" i="24" s="1"/>
  <c r="U143" i="24"/>
  <c r="G146" i="6"/>
  <c r="U138" i="24" s="1"/>
  <c r="G123" i="6"/>
  <c r="U115" i="24" s="1"/>
  <c r="E84" i="6"/>
  <c r="S76" i="24" s="1"/>
  <c r="U32" i="24"/>
  <c r="E9" i="6"/>
  <c r="C9" i="6"/>
  <c r="Q2" i="24" s="1"/>
  <c r="F65" i="5"/>
  <c r="T56" i="20" s="1"/>
  <c r="G37" i="5"/>
  <c r="U31" i="20" s="1"/>
  <c r="D41" i="5"/>
  <c r="R34" i="20" s="1"/>
  <c r="G75" i="5"/>
  <c r="U62" i="20" s="1"/>
  <c r="C72" i="4"/>
  <c r="C74" i="4" s="1"/>
  <c r="Q39" i="18" s="1"/>
  <c r="D44" i="4"/>
  <c r="C57" i="4"/>
  <c r="C59" i="4" s="1"/>
  <c r="B44" i="4"/>
  <c r="P25" i="18" s="1"/>
  <c r="B57" i="4"/>
  <c r="B59" i="4" s="1"/>
  <c r="D29" i="7"/>
  <c r="R4" i="25" s="1"/>
  <c r="B29" i="7"/>
  <c r="P4" i="25" s="1"/>
  <c r="J20" i="3"/>
  <c r="X5" i="17" s="1"/>
  <c r="I20" i="3"/>
  <c r="W5" i="17" s="1"/>
  <c r="H20" i="3"/>
  <c r="V5" i="17" s="1"/>
  <c r="E20" i="3"/>
  <c r="S5" i="17" s="1"/>
  <c r="K8" i="3"/>
  <c r="Y3" i="17" s="1"/>
  <c r="G8" i="2"/>
  <c r="G20" i="2" s="1"/>
  <c r="U13" i="16" s="1"/>
  <c r="H8" i="2"/>
  <c r="F8" i="2"/>
  <c r="T3" i="16" s="1"/>
  <c r="E8" i="2"/>
  <c r="D8" i="2"/>
  <c r="D20" i="2" s="1"/>
  <c r="R13" i="16" s="1"/>
  <c r="E79" i="1"/>
  <c r="P119" i="15" s="1"/>
  <c r="G6" i="10"/>
  <c r="D6" i="11"/>
  <c r="F20" i="2"/>
  <c r="T13" i="16" s="1"/>
  <c r="B47" i="1"/>
  <c r="P20" i="15"/>
  <c r="D72" i="4"/>
  <c r="B72" i="4"/>
  <c r="P36" i="18"/>
  <c r="F6" i="11"/>
  <c r="F6" i="10"/>
  <c r="G16" i="5"/>
  <c r="P57" i="15"/>
  <c r="E47" i="1"/>
  <c r="G35" i="5"/>
  <c r="U29" i="20" s="1"/>
  <c r="U30" i="20"/>
  <c r="F47" i="1"/>
  <c r="D57" i="4"/>
  <c r="D59" i="4" s="1"/>
  <c r="P22" i="20"/>
  <c r="B41" i="5"/>
  <c r="E41" i="5"/>
  <c r="U47" i="20"/>
  <c r="G54" i="5"/>
  <c r="U46" i="20" s="1"/>
  <c r="T41" i="24"/>
  <c r="F9" i="6"/>
  <c r="R53" i="26"/>
  <c r="F9" i="8"/>
  <c r="T2" i="26" s="1"/>
  <c r="D30" i="11"/>
  <c r="R22" i="29" s="1"/>
  <c r="G31" i="12"/>
  <c r="U23" i="30" s="1"/>
  <c r="U2" i="30"/>
  <c r="B29" i="13"/>
  <c r="P22" i="31" s="1"/>
  <c r="P2" i="31"/>
  <c r="G28" i="6"/>
  <c r="U21" i="24" s="1"/>
  <c r="U26" i="24"/>
  <c r="G58" i="6"/>
  <c r="U51" i="24" s="1"/>
  <c r="U53" i="24"/>
  <c r="G75" i="6"/>
  <c r="U68" i="24" s="1"/>
  <c r="U72" i="24"/>
  <c r="U80" i="24"/>
  <c r="G85" i="6"/>
  <c r="G93" i="6"/>
  <c r="U85" i="24" s="1"/>
  <c r="U89" i="24"/>
  <c r="U100" i="24"/>
  <c r="G103" i="6"/>
  <c r="U95" i="24" s="1"/>
  <c r="U111" i="24"/>
  <c r="G113" i="6"/>
  <c r="U105" i="24" s="1"/>
  <c r="G133" i="6"/>
  <c r="U125" i="24" s="1"/>
  <c r="U127" i="24"/>
  <c r="G71" i="8"/>
  <c r="U63" i="26" s="1"/>
  <c r="U64" i="26"/>
  <c r="U7" i="27"/>
  <c r="G12" i="9"/>
  <c r="B21" i="9"/>
  <c r="P16" i="27"/>
  <c r="C43" i="8"/>
  <c r="Q36" i="26"/>
  <c r="G28" i="5"/>
  <c r="U22" i="20" s="1"/>
  <c r="U27" i="20"/>
  <c r="U3" i="24"/>
  <c r="G62" i="6"/>
  <c r="U55" i="24" s="1"/>
  <c r="G137" i="6"/>
  <c r="U129" i="24" s="1"/>
  <c r="B9" i="6"/>
  <c r="G10" i="8"/>
  <c r="U3" i="16"/>
  <c r="Q110" i="15"/>
  <c r="F79" i="1"/>
  <c r="Q119" i="15" s="1"/>
  <c r="V3" i="17"/>
  <c r="C8" i="2"/>
  <c r="T4" i="16"/>
  <c r="B84" i="6"/>
  <c r="P76" i="24" s="1"/>
  <c r="C29" i="7"/>
  <c r="Q4" i="25" s="1"/>
  <c r="Q3" i="25"/>
  <c r="R9" i="27"/>
  <c r="D9" i="9"/>
  <c r="R2" i="27" s="1"/>
  <c r="D32" i="10"/>
  <c r="R23" i="28" s="1"/>
  <c r="R21" i="28"/>
  <c r="G18" i="6"/>
  <c r="U11" i="24" s="1"/>
  <c r="G19" i="8"/>
  <c r="U12" i="26" s="1"/>
  <c r="A2" i="8"/>
  <c r="A2" i="5"/>
  <c r="A2" i="4"/>
  <c r="A2" i="9"/>
  <c r="A2" i="3"/>
  <c r="A2" i="6"/>
  <c r="A2" i="2"/>
  <c r="C11" i="4"/>
  <c r="Q25" i="18"/>
  <c r="C47" i="1"/>
  <c r="Q20" i="15"/>
  <c r="A2" i="13"/>
  <c r="A2" i="12"/>
  <c r="A2" i="11"/>
  <c r="A2" i="10"/>
  <c r="G45" i="5"/>
  <c r="U40" i="20"/>
  <c r="C84" i="6"/>
  <c r="Q76" i="24" s="1"/>
  <c r="Q115" i="24"/>
  <c r="E29" i="7"/>
  <c r="S4" i="25" s="1"/>
  <c r="S2" i="25"/>
  <c r="P35" i="26"/>
  <c r="P9" i="27"/>
  <c r="B9" i="9"/>
  <c r="P2" i="27" s="1"/>
  <c r="G30" i="11"/>
  <c r="U22" i="29" s="1"/>
  <c r="U2" i="29"/>
  <c r="E31" i="12"/>
  <c r="S23" i="30" s="1"/>
  <c r="G27" i="8"/>
  <c r="U20" i="26" s="1"/>
  <c r="S2" i="24"/>
  <c r="S35" i="26"/>
  <c r="E9" i="8"/>
  <c r="S2" i="26" s="1"/>
  <c r="C9" i="8"/>
  <c r="Q2" i="26" s="1"/>
  <c r="Q20" i="26"/>
  <c r="C33" i="9"/>
  <c r="Q24" i="27" s="1"/>
  <c r="S2" i="28"/>
  <c r="E32" i="10"/>
  <c r="S23" i="28" s="1"/>
  <c r="Q2" i="31"/>
  <c r="G53" i="8"/>
  <c r="U45" i="26" s="1"/>
  <c r="U49" i="26"/>
  <c r="G61" i="8"/>
  <c r="U53" i="26" s="1"/>
  <c r="U58" i="26"/>
  <c r="U2" i="25"/>
  <c r="R3" i="16"/>
  <c r="B65" i="5"/>
  <c r="P56" i="20" s="1"/>
  <c r="P46" i="20"/>
  <c r="Q22" i="20"/>
  <c r="C41" i="5"/>
  <c r="T85" i="24"/>
  <c r="F84" i="6"/>
  <c r="T76" i="24" s="1"/>
  <c r="R95" i="24"/>
  <c r="D84" i="6"/>
  <c r="R76" i="24" s="1"/>
  <c r="F21" i="9"/>
  <c r="T16" i="27"/>
  <c r="D31" i="12"/>
  <c r="R23" i="30" s="1"/>
  <c r="D29" i="13"/>
  <c r="R22" i="31" s="1"/>
  <c r="G48" i="6"/>
  <c r="U41" i="24" s="1"/>
  <c r="U42" i="24"/>
  <c r="U15" i="27"/>
  <c r="G21" i="9"/>
  <c r="F32" i="10"/>
  <c r="T23" i="28" s="1"/>
  <c r="F5" i="12"/>
  <c r="C31" i="12"/>
  <c r="Q23" i="30" s="1"/>
  <c r="U58" i="20"/>
  <c r="S13" i="27" l="1"/>
  <c r="D77" i="8"/>
  <c r="R68" i="26" s="1"/>
  <c r="F77" i="8"/>
  <c r="T68" i="26" s="1"/>
  <c r="G29" i="7"/>
  <c r="U4" i="25" s="1"/>
  <c r="D159" i="6"/>
  <c r="R150" i="24" s="1"/>
  <c r="E159" i="6"/>
  <c r="S150" i="24" s="1"/>
  <c r="G9" i="6"/>
  <c r="U2" i="24" s="1"/>
  <c r="F70" i="5"/>
  <c r="D70" i="5"/>
  <c r="Q38" i="18"/>
  <c r="D11" i="4"/>
  <c r="R25" i="18"/>
  <c r="K20" i="3"/>
  <c r="Y5" i="17" s="1"/>
  <c r="H20" i="2"/>
  <c r="V13" i="16" s="1"/>
  <c r="V3" i="16"/>
  <c r="E20" i="2"/>
  <c r="S13" i="16" s="1"/>
  <c r="S3" i="16"/>
  <c r="P13" i="16"/>
  <c r="P3" i="16"/>
  <c r="B8" i="4"/>
  <c r="P5" i="18"/>
  <c r="G9" i="9"/>
  <c r="U2" i="27" s="1"/>
  <c r="U5" i="27"/>
  <c r="B70" i="5"/>
  <c r="P34" i="20"/>
  <c r="G41" i="5"/>
  <c r="U10" i="20"/>
  <c r="D74" i="4"/>
  <c r="R39" i="18" s="1"/>
  <c r="R38" i="18"/>
  <c r="S34" i="20"/>
  <c r="E70" i="5"/>
  <c r="U37" i="20"/>
  <c r="G65" i="5"/>
  <c r="U56" i="20" s="1"/>
  <c r="C8" i="4"/>
  <c r="Q5" i="18"/>
  <c r="D33" i="9"/>
  <c r="R24" i="27" s="1"/>
  <c r="G43" i="8"/>
  <c r="P42" i="15"/>
  <c r="B62" i="1"/>
  <c r="P54" i="15" s="1"/>
  <c r="C159" i="6"/>
  <c r="Q150" i="24" s="1"/>
  <c r="Q34" i="20"/>
  <c r="C70" i="5"/>
  <c r="U3" i="26"/>
  <c r="G9" i="8"/>
  <c r="U2" i="26" s="1"/>
  <c r="F159" i="6"/>
  <c r="T150" i="24" s="1"/>
  <c r="T2" i="24"/>
  <c r="Q95" i="15"/>
  <c r="F59" i="1"/>
  <c r="B159" i="6"/>
  <c r="P150" i="24" s="1"/>
  <c r="P2" i="24"/>
  <c r="Q35" i="26"/>
  <c r="C77" i="8"/>
  <c r="Q68" i="26" s="1"/>
  <c r="U77" i="24"/>
  <c r="G84" i="6"/>
  <c r="U76" i="24" s="1"/>
  <c r="Q42" i="15"/>
  <c r="C62" i="1"/>
  <c r="Q54" i="15" s="1"/>
  <c r="P38" i="18"/>
  <c r="B74" i="4"/>
  <c r="P39" i="18" s="1"/>
  <c r="T13" i="27"/>
  <c r="F33" i="9"/>
  <c r="T24" i="27" s="1"/>
  <c r="U13" i="27"/>
  <c r="E77" i="8"/>
  <c r="S68" i="26" s="1"/>
  <c r="Q3" i="16"/>
  <c r="C20" i="2"/>
  <c r="Q13" i="16" s="1"/>
  <c r="B33" i="9"/>
  <c r="P24" i="27" s="1"/>
  <c r="P13" i="27"/>
  <c r="E59" i="1"/>
  <c r="P95" i="15"/>
  <c r="G33" i="9" l="1"/>
  <c r="U24" i="27" s="1"/>
  <c r="G159" i="6"/>
  <c r="U150" i="24" s="1"/>
  <c r="D8" i="4"/>
  <c r="R5" i="18"/>
  <c r="Q2" i="18"/>
  <c r="C21" i="4"/>
  <c r="E81" i="1"/>
  <c r="P120" i="15" s="1"/>
  <c r="P104" i="15"/>
  <c r="Q104" i="15"/>
  <c r="F81" i="1"/>
  <c r="Q120" i="15" s="1"/>
  <c r="U35" i="26"/>
  <c r="G77" i="8"/>
  <c r="U68" i="26" s="1"/>
  <c r="G42" i="5"/>
  <c r="U35" i="20" s="1"/>
  <c r="G70" i="5"/>
  <c r="U34" i="20"/>
  <c r="B21" i="4"/>
  <c r="P2" i="18"/>
  <c r="R2" i="18" l="1"/>
  <c r="D21" i="4"/>
  <c r="B23" i="4"/>
  <c r="P12" i="18"/>
  <c r="C23" i="4"/>
  <c r="Q12" i="18"/>
  <c r="R12" i="18" l="1"/>
  <c r="D23" i="4"/>
  <c r="Q13" i="18"/>
  <c r="C25" i="4"/>
  <c r="B25" i="4"/>
  <c r="P13" i="18"/>
  <c r="R13" i="18" l="1"/>
  <c r="D25" i="4"/>
  <c r="B33" i="4"/>
  <c r="P18" i="18" s="1"/>
  <c r="P14" i="18"/>
  <c r="Q14" i="18"/>
  <c r="C33" i="4"/>
  <c r="Q18" i="18" s="1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<sst xmlns="http://schemas.openxmlformats.org/spreadsheetml/2006/main" count="4243" uniqueCount="3305">
  <si>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</si>
  <si>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</si>
  <si>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</si>
  <si>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</si>
  <si>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</si>
  <si>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</si>
  <si>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</si>
  <si>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</si>
  <si>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</si>
  <si>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</si>
  <si>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</si>
  <si>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</si>
  <si>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</si>
  <si>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</si>
  <si>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</si>
  <si>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</si>
  <si>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</si>
  <si>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</si>
  <si>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</si>
  <si>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</si>
  <si>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</si>
  <si>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</si>
  <si>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</si>
  <si>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</si>
  <si>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</si>
  <si>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</si>
  <si>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</si>
  <si>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</si>
  <si>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</si>
  <si>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</si>
  <si>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</si>
  <si>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</si>
  <si>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</si>
  <si>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</si>
  <si>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</si>
  <si>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</si>
  <si>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</si>
  <si>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</si>
  <si>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</si>
  <si>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</si>
  <si>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</si>
  <si>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</si>
  <si>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</si>
  <si>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</si>
  <si>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</si>
  <si>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</si>
  <si>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</si>
  <si>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</si>
  <si>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</si>
  <si>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</si>
  <si>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</si>
  <si>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</si>
  <si>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</si>
  <si>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</si>
  <si>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</si>
  <si>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</si>
  <si>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</si>
  <si>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</si>
  <si>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</si>
  <si>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</si>
  <si>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</si>
  <si>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</si>
  <si>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</si>
  <si>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</si>
  <si>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</si>
  <si>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</si>
  <si>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</si>
  <si>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</si>
  <si>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</si>
  <si>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</si>
  <si>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</si>
  <si>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</si>
  <si>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</si>
  <si>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</si>
  <si>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</si>
  <si>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</si>
  <si>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</si>
  <si>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</si>
  <si>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</si>
  <si>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</si>
  <si>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</si>
  <si>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</si>
  <si>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</si>
  <si>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</si>
  <si>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</si>
  <si>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</si>
  <si>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</si>
  <si>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</si>
  <si>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</si>
  <si>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</si>
  <si>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</si>
  <si>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</si>
  <si>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</si>
  <si>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</si>
  <si>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</si>
  <si>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</si>
  <si>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</si>
  <si>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</si>
  <si>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</si>
  <si>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</si>
  <si>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</si>
  <si>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</si>
  <si>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</si>
  <si>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</si>
  <si>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</si>
  <si>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</si>
  <si>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</si>
  <si>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</si>
  <si>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</si>
  <si>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</si>
  <si>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</si>
  <si>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</si>
  <si>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</si>
  <si>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</si>
  <si>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</si>
  <si>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</si>
  <si>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</si>
  <si>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</si>
  <si>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</si>
  <si>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</si>
  <si>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</si>
  <si>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</si>
  <si>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</si>
  <si>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</si>
  <si>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</si>
  <si>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</si>
  <si>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</si>
  <si>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</si>
  <si>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</si>
  <si>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</si>
  <si>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</si>
  <si>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</si>
  <si>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</si>
  <si>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</si>
  <si>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</si>
  <si>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</si>
  <si>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</si>
  <si>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</si>
  <si>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</si>
  <si>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</si>
  <si>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</si>
  <si>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</si>
  <si>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</si>
  <si>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</si>
  <si>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</si>
  <si>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</si>
  <si>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</si>
  <si>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</si>
  <si>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</si>
  <si>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</si>
  <si>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</si>
  <si>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</si>
  <si>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</si>
  <si>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</si>
  <si>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</si>
  <si>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</si>
  <si>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</si>
  <si>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</si>
  <si>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</si>
  <si>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</si>
  <si>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</si>
  <si>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</si>
  <si>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</si>
  <si>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</si>
  <si>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</si>
  <si>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</si>
  <si>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</si>
  <si>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</si>
  <si>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</si>
  <si>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</si>
  <si>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</si>
  <si>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</si>
  <si>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</si>
  <si>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</si>
  <si>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</si>
  <si>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</si>
  <si>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</si>
  <si>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</si>
  <si>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</si>
  <si>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</si>
  <si>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</si>
  <si>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</si>
  <si>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</si>
  <si>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</si>
  <si>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</si>
  <si>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</si>
  <si>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</si>
  <si>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</si>
  <si>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</si>
  <si>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</si>
  <si>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</si>
  <si>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</si>
  <si>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</si>
  <si>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</si>
  <si>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</si>
  <si>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</si>
  <si>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</si>
  <si>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</si>
  <si>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</si>
  <si>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</si>
  <si>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</si>
  <si>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</si>
  <si>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</si>
  <si>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</si>
  <si>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</si>
  <si>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</si>
  <si>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</si>
  <si>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</si>
  <si>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</si>
  <si>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</si>
  <si>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</si>
  <si>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</si>
  <si>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</si>
  <si>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</si>
  <si>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</si>
  <si>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</si>
  <si>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</si>
  <si>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</si>
  <si>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</si>
  <si>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</si>
  <si>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</si>
  <si>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</si>
  <si>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</si>
  <si>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</si>
  <si>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</si>
  <si>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</si>
  <si>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</si>
  <si>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</si>
  <si>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</si>
  <si>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</si>
  <si>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</si>
  <si>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</si>
  <si>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</si>
  <si>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</si>
  <si>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</si>
  <si>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</si>
  <si>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</si>
  <si>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</si>
  <si>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</si>
  <si>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</si>
  <si>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</si>
  <si>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</si>
  <si>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</si>
  <si>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</si>
  <si>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</si>
  <si>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</si>
  <si>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</si>
  <si>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</si>
  <si>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</si>
  <si>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</si>
  <si>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</si>
  <si>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</si>
  <si>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</si>
  <si>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</si>
  <si>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</si>
  <si>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</si>
  <si>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</si>
  <si>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</si>
  <si>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</si>
  <si>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</si>
  <si>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</si>
  <si>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</si>
  <si>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</si>
  <si>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</si>
  <si>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</si>
  <si>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</si>
  <si>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</si>
  <si>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</si>
  <si>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</si>
  <si>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</si>
  <si>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</si>
  <si>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</si>
  <si>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</si>
  <si>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</si>
  <si>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</si>
  <si>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</si>
  <si>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</si>
  <si>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</si>
  <si>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</si>
  <si>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</si>
  <si>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</si>
  <si>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</si>
  <si>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</si>
  <si>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</si>
  <si>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</si>
  <si>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</si>
  <si>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</si>
  <si>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</si>
  <si>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</si>
  <si>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</si>
  <si>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</si>
  <si>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</si>
  <si>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</si>
  <si>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</si>
  <si>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</si>
  <si>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</si>
  <si>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</si>
  <si>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</si>
  <si>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</si>
  <si>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</si>
  <si>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</si>
  <si>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</si>
  <si>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</si>
  <si>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</si>
  <si>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</si>
  <si>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</si>
  <si>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</si>
  <si>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</si>
  <si>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</si>
  <si>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</si>
  <si>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</si>
  <si>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</si>
  <si>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</si>
  <si>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</si>
  <si>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</si>
  <si>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</si>
  <si>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</si>
  <si>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</si>
  <si>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</si>
  <si>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</si>
  <si>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</si>
  <si>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</si>
  <si>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</si>
  <si>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</si>
  <si>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</si>
  <si>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</si>
  <si>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</si>
  <si>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</si>
  <si>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</si>
  <si>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</si>
  <si>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</si>
  <si>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</si>
  <si>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</si>
  <si>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</si>
  <si>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</si>
  <si>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</si>
  <si>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</si>
  <si>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</si>
  <si>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</si>
  <si>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</si>
  <si>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</si>
  <si>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</si>
  <si>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</si>
  <si>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</si>
  <si>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</si>
  <si>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</si>
  <si>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</si>
  <si>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</si>
  <si>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</si>
  <si>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</si>
  <si>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</si>
  <si>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</si>
  <si>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</si>
  <si>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</si>
  <si>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</si>
  <si>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</si>
  <si>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</si>
  <si>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</si>
  <si>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</si>
  <si>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</si>
  <si>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</si>
  <si>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</si>
  <si>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</si>
  <si>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</si>
  <si>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</si>
  <si>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</si>
  <si>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</si>
  <si>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</si>
  <si>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</si>
  <si>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</si>
  <si>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</si>
  <si>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</si>
  <si>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</si>
  <si>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</si>
  <si>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</si>
  <si>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</si>
  <si>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</si>
  <si>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</si>
  <si>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</si>
  <si>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</si>
  <si>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</si>
  <si>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</si>
  <si>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</si>
  <si>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</si>
  <si>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</si>
  <si>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</si>
  <si>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</si>
  <si>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</si>
  <si>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</si>
  <si>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</si>
  <si>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</si>
  <si>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</si>
  <si>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</si>
  <si>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</si>
  <si>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</si>
  <si>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</si>
  <si>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</si>
  <si>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</si>
  <si>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</si>
  <si>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</si>
  <si>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</si>
  <si>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</si>
  <si>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</si>
  <si>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</si>
  <si>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</si>
  <si>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</si>
  <si>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</si>
  <si>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</si>
  <si>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</si>
  <si>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</si>
  <si>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</si>
  <si>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</si>
  <si>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</si>
  <si>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</si>
  <si>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</si>
  <si>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</si>
  <si>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</si>
  <si>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</si>
  <si>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</si>
  <si>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</si>
  <si>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</si>
  <si>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</si>
  <si>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</si>
  <si>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</si>
  <si>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</si>
  <si>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</si>
  <si>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</si>
  <si>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</si>
  <si>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</si>
  <si>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</si>
  <si>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</si>
  <si>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</si>
  <si>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</si>
  <si>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</si>
  <si>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</si>
  <si>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</si>
  <si>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</si>
  <si>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</si>
  <si>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</si>
  <si>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</si>
  <si>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</si>
  <si>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</si>
  <si>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</si>
  <si>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</si>
  <si>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</si>
  <si>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</si>
  <si>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</si>
  <si>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</si>
  <si>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</si>
  <si>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</si>
  <si>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</si>
  <si>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</si>
  <si>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</si>
  <si>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</si>
  <si>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</si>
  <si>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</si>
  <si>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</si>
  <si>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</si>
  <si>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</si>
  <si>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</si>
  <si>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</si>
  <si>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</si>
  <si>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</si>
  <si>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</si>
  <si>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</si>
  <si>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</si>
  <si>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</si>
  <si>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</si>
  <si>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</si>
  <si>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</si>
  <si>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</si>
  <si>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</si>
  <si>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</si>
  <si>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</si>
  <si>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</si>
  <si>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</si>
  <si>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</si>
  <si>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</si>
  <si>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</si>
  <si>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</si>
  <si>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</si>
  <si>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</si>
  <si>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</si>
  <si>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</si>
  <si>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</si>
  <si>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</si>
  <si>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</si>
  <si>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</si>
  <si>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</si>
  <si>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</si>
  <si>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</si>
  <si>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</si>
  <si>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</si>
  <si>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</si>
  <si>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</si>
  <si>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</si>
  <si>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</si>
  <si>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</si>
  <si>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</si>
  <si>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</si>
  <si>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</si>
  <si>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</si>
  <si>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</si>
  <si>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</si>
  <si>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</si>
  <si>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</si>
  <si>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</si>
  <si>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</si>
  <si>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</si>
  <si>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</si>
  <si>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</si>
  <si>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</si>
  <si>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</si>
  <si>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</si>
  <si>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</si>
  <si>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</si>
  <si>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</si>
  <si>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</si>
  <si>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</si>
  <si>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</si>
  <si>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</si>
  <si>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</si>
  <si>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</si>
  <si>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</si>
  <si>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</si>
  <si>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</si>
  <si>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</si>
  <si>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</si>
  <si>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</si>
  <si>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</si>
  <si>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</si>
  <si>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</si>
  <si>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</si>
  <si>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</si>
  <si>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</si>
  <si>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</si>
  <si>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</si>
  <si>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</si>
  <si>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</si>
  <si>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</si>
  <si>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</si>
  <si>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</si>
  <si>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</si>
  <si>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</si>
  <si>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</si>
  <si>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</si>
  <si>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</si>
  <si>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</si>
  <si>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</si>
  <si>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</si>
  <si>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</si>
  <si>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</si>
  <si>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</si>
  <si>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</si>
  <si>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</si>
  <si>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</si>
  <si>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</si>
  <si>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</si>
  <si>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</si>
  <si>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</si>
  <si>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</si>
  <si>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</si>
  <si>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</si>
  <si>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</si>
  <si>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</si>
  <si>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</si>
  <si>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</si>
  <si>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</si>
  <si>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</si>
  <si>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</si>
  <si>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</si>
  <si>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</si>
  <si>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</si>
  <si>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</si>
  <si>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</si>
  <si>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</si>
  <si>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</si>
  <si>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</si>
  <si>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</si>
  <si>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</si>
  <si>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</si>
  <si>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</si>
  <si>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</si>
  <si>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</si>
  <si>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</si>
  <si>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</si>
  <si>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</si>
  <si>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</si>
  <si>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</si>
  <si>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</si>
  <si>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</si>
  <si>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</si>
  <si>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</si>
  <si>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</si>
  <si>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</si>
  <si>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</si>
  <si>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</si>
  <si>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</si>
  <si>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</si>
  <si>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</si>
  <si>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</si>
  <si>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</si>
  <si>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</si>
  <si>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</si>
  <si>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</si>
  <si>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</si>
  <si>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</si>
  <si>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</si>
  <si>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</si>
  <si>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</si>
  <si>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</si>
  <si>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</si>
  <si>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</si>
  <si>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</si>
  <si>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</si>
  <si>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</si>
  <si>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</si>
  <si>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</si>
  <si>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</si>
  <si>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</si>
  <si>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</si>
  <si>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</si>
  <si>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</si>
  <si>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</si>
  <si>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</si>
  <si>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</si>
  <si>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</si>
  <si>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</si>
  <si>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</si>
  <si>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</si>
  <si>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</si>
  <si>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</si>
  <si>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</si>
  <si>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</si>
  <si>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</si>
  <si>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</si>
  <si>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</si>
  <si>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</si>
  <si>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</si>
  <si>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</si>
  <si>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</si>
  <si>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</si>
  <si>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</si>
  <si>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</si>
  <si>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</si>
  <si>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</si>
  <si>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</si>
  <si>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</si>
  <si>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</si>
  <si>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</si>
  <si>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</si>
  <si>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</si>
  <si>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</si>
  <si>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</si>
  <si>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</si>
  <si>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</si>
  <si>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</si>
  <si>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</si>
  <si>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</si>
  <si>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</si>
  <si>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</si>
  <si>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</si>
  <si>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</si>
  <si>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</si>
  <si>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</si>
  <si>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</si>
  <si>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</si>
  <si>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</si>
  <si>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</si>
  <si>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</si>
  <si>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</si>
  <si>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</si>
  <si>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</si>
  <si>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</si>
  <si>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</si>
  <si>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</si>
  <si>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</si>
  <si>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</si>
  <si>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</si>
  <si>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</si>
  <si>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</si>
  <si>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</si>
  <si>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</si>
  <si>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</si>
  <si>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</si>
  <si>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</si>
  <si>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</si>
  <si>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</si>
  <si>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</si>
  <si>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</si>
  <si>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</si>
  <si>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</si>
  <si>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</si>
  <si>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</si>
  <si>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</si>
  <si>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</si>
  <si>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</si>
  <si>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</si>
  <si>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</si>
  <si>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</si>
  <si>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</si>
  <si>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</si>
  <si>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</si>
  <si>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</si>
  <si>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</si>
  <si>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</si>
  <si>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</si>
  <si>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</si>
  <si>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</si>
  <si>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</si>
  <si>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</si>
  <si>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</si>
  <si>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</si>
  <si>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</si>
  <si>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</si>
  <si>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</si>
  <si>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</si>
  <si>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</si>
  <si>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</si>
  <si>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</si>
  <si>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</si>
  <si>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</si>
  <si>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</si>
  <si>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</si>
  <si>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</si>
  <si>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</si>
  <si>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</si>
  <si>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</si>
  <si>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</si>
  <si>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</si>
  <si>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</si>
  <si>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</si>
  <si>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</si>
  <si>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</si>
  <si>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</si>
  <si>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</si>
  <si>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</si>
  <si>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</si>
  <si>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</si>
  <si>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</si>
  <si>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</si>
  <si>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</si>
  <si>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</si>
  <si>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</si>
  <si>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</si>
  <si>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</si>
  <si>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</si>
  <si>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</si>
  <si>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</si>
  <si>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</si>
  <si>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</si>
  <si>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</si>
  <si>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</si>
  <si>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</si>
  <si>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</si>
  <si>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</si>
  <si>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</si>
  <si>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</si>
  <si>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</si>
  <si>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</si>
  <si>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</si>
  <si>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</si>
  <si>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</si>
  <si>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</si>
  <si>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</si>
  <si>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</si>
  <si>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</si>
  <si>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</si>
  <si>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</si>
  <si>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</si>
  <si>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</si>
  <si>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</si>
  <si>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</si>
  <si>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</si>
  <si>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</si>
  <si>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</si>
  <si>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</si>
  <si>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</si>
  <si>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</si>
  <si>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</si>
  <si>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</si>
  <si>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</si>
  <si>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</si>
  <si>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</si>
  <si>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</si>
  <si>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</si>
  <si>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</si>
  <si>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</si>
  <si>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</si>
  <si>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</si>
  <si>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</si>
  <si>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</si>
  <si>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</si>
  <si>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</si>
  <si>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</si>
  <si>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</si>
  <si>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</si>
  <si>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</si>
  <si>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</si>
  <si>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</si>
  <si>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</si>
  <si>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</si>
  <si>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</si>
  <si>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</si>
  <si>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</si>
  <si>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</si>
  <si>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</si>
  <si>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</si>
  <si>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</si>
  <si>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</si>
  <si>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</si>
  <si>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</si>
  <si>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</si>
  <si>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</si>
  <si>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</si>
  <si>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</si>
  <si>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</si>
  <si>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</si>
  <si>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</si>
  <si>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</si>
  <si>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</si>
  <si>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</si>
  <si>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</si>
  <si>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</si>
  <si>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</si>
  <si>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</si>
  <si>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</si>
  <si>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</si>
  <si>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</si>
  <si>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</si>
  <si>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</si>
  <si>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</si>
  <si>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</si>
  <si>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</si>
  <si>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</si>
  <si>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</si>
  <si>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</si>
  <si>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</si>
  <si>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</si>
  <si>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</si>
  <si>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</si>
  <si>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</si>
  <si>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</si>
  <si>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</si>
  <si>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</si>
  <si>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</si>
  <si>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</si>
  <si>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</si>
  <si>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</si>
  <si>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</si>
  <si>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</si>
  <si>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</si>
  <si>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</si>
  <si>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</si>
  <si>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</si>
  <si>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</si>
  <si>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</si>
  <si>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</si>
  <si>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</si>
  <si>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</si>
  <si>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</si>
  <si>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</si>
  <si>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</si>
  <si>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</si>
  <si>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</si>
  <si>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</si>
  <si>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</si>
  <si>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</si>
  <si>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</si>
  <si>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</si>
  <si>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</si>
  <si>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</si>
  <si>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</si>
  <si>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</si>
  <si>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</si>
  <si>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</si>
  <si>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</si>
  <si>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</si>
  <si>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</si>
  <si>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</si>
  <si>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</si>
  <si>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</si>
  <si>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</si>
  <si>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</si>
  <si>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</si>
  <si>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</si>
  <si>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</si>
  <si>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</si>
  <si>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</si>
  <si>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</si>
  <si>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</si>
  <si>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</si>
  <si>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</si>
  <si>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</si>
  <si>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</si>
  <si>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</si>
  <si>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</si>
  <si>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</si>
  <si>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</si>
  <si>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</si>
  <si>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</si>
  <si>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</si>
  <si>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</si>
  <si>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</si>
  <si>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</si>
  <si>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</si>
  <si>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</si>
  <si>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</si>
  <si>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</si>
  <si>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</si>
  <si>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</si>
  <si>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</si>
  <si>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</si>
  <si>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</si>
  <si>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</si>
  <si>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</si>
  <si>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</si>
  <si>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</si>
  <si>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</si>
  <si>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</si>
  <si>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</si>
  <si>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</si>
  <si>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</si>
  <si>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</si>
  <si>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</si>
  <si>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</si>
  <si>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</si>
  <si>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</si>
  <si>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</si>
  <si>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</si>
  <si>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</si>
  <si>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</si>
  <si>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</si>
  <si>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</si>
  <si>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</si>
  <si>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</si>
  <si>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</si>
  <si>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</si>
  <si>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</si>
  <si>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</si>
  <si>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</si>
  <si>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</si>
  <si>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</si>
  <si>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</si>
  <si>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</si>
  <si>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</si>
  <si>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</si>
  <si>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</si>
  <si>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</si>
  <si>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</si>
  <si>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</si>
  <si>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</si>
  <si>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</si>
  <si>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</si>
  <si>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</si>
  <si>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</si>
  <si>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</si>
  <si>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</si>
  <si>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</si>
  <si>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</si>
  <si>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</si>
  <si>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</si>
  <si>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</si>
  <si>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</si>
  <si>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</si>
  <si>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</si>
  <si>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</si>
  <si>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</si>
  <si>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</si>
  <si>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</si>
  <si>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</si>
  <si>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</si>
  <si>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</si>
  <si>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</si>
  <si>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</si>
  <si>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</si>
  <si>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</si>
  <si>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</si>
  <si>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</si>
  <si>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</si>
  <si>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</si>
  <si>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</si>
  <si>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</si>
  <si>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</si>
  <si>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</si>
  <si>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</si>
  <si>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</si>
  <si>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</si>
  <si>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</si>
  <si>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</si>
  <si>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</si>
  <si>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</si>
  <si>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</si>
  <si>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</si>
  <si>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</si>
  <si>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</si>
  <si>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</si>
  <si>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</si>
  <si>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</si>
  <si>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</si>
  <si>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</si>
  <si>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</si>
  <si>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</si>
  <si>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</si>
  <si>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</si>
  <si>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</si>
  <si>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</si>
  <si>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</si>
  <si>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</si>
  <si>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</si>
  <si>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</si>
  <si>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</si>
  <si>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</si>
  <si>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</si>
  <si>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</si>
  <si>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</si>
  <si>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</si>
  <si>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</si>
  <si>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</si>
  <si>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</si>
  <si>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</si>
  <si>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</si>
  <si>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</si>
  <si>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</si>
  <si>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</si>
  <si>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</si>
  <si>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</si>
  <si>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</si>
  <si>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</si>
  <si>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</si>
  <si>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</si>
  <si>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</si>
  <si>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</si>
  <si>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</si>
  <si>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</si>
  <si>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</si>
  <si>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</si>
  <si>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</si>
  <si>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</si>
  <si>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</si>
  <si>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</si>
  <si>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</si>
  <si>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</si>
  <si>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</si>
  <si>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</si>
  <si>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</si>
  <si>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</si>
  <si>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</si>
  <si>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</si>
  <si>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</si>
  <si>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</si>
  <si>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</si>
  <si>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</si>
  <si>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</si>
  <si>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</si>
  <si>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</si>
  <si>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</si>
  <si>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</si>
  <si>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</si>
  <si>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</si>
  <si>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</si>
  <si>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</si>
  <si>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</si>
  <si>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</si>
  <si>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</si>
  <si>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</si>
  <si>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</si>
  <si>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</si>
  <si>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</si>
  <si>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</si>
  <si>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</si>
  <si>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</si>
  <si>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</si>
  <si>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</si>
  <si>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</si>
  <si>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</si>
  <si>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</si>
  <si>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</si>
  <si>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</si>
  <si>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</si>
  <si>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</si>
  <si>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</si>
  <si>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</si>
  <si>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</si>
  <si>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</si>
  <si>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</si>
  <si>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</si>
  <si>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</si>
  <si>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</si>
  <si>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</si>
  <si>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</si>
  <si>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</si>
  <si>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</si>
  <si>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</si>
  <si>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</si>
  <si>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</si>
  <si>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</si>
  <si>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</si>
  <si>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</si>
  <si>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</si>
  <si>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</si>
  <si>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</si>
  <si>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</si>
  <si>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</si>
  <si>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</si>
  <si>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</si>
  <si>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</si>
  <si>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</si>
  <si>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</si>
  <si>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</si>
  <si>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</si>
  <si>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</si>
  <si>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</si>
  <si>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</si>
  <si>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</si>
  <si>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</si>
  <si>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</si>
  <si>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</si>
  <si>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</si>
  <si>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</si>
  <si>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</si>
  <si>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</si>
  <si>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</si>
  <si>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</si>
  <si>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</si>
  <si>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</si>
  <si>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</si>
  <si>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</si>
  <si>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</si>
  <si>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</si>
  <si>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</si>
  <si>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</si>
  <si>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</si>
  <si>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</si>
  <si>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</si>
  <si>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</si>
  <si>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</si>
  <si>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</si>
  <si>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</si>
  <si>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</si>
  <si>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</si>
  <si>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</si>
  <si>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</si>
  <si>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</si>
  <si>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</si>
  <si>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</si>
  <si>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</si>
  <si>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</si>
  <si>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</si>
  <si>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</si>
  <si>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</si>
  <si>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</si>
  <si>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</si>
  <si>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</si>
  <si>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</si>
  <si>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</si>
  <si>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</si>
  <si>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</si>
  <si>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</si>
  <si>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</si>
  <si>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</si>
  <si>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</si>
  <si>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</si>
  <si>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</si>
  <si>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</si>
  <si>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</si>
  <si>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</si>
  <si>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</si>
  <si>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</si>
  <si>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</si>
  <si>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</si>
  <si>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</si>
  <si>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</si>
  <si>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</si>
  <si>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</si>
  <si>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</si>
  <si>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</si>
  <si>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</si>
  <si>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</si>
  <si>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</si>
  <si>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</si>
  <si>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</si>
  <si>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</si>
  <si>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</si>
  <si>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</si>
  <si>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</si>
  <si>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</si>
  <si>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</si>
  <si>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</si>
  <si>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</si>
  <si>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</si>
  <si>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</si>
  <si>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</si>
  <si>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</si>
  <si>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</si>
  <si>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</si>
  <si>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</si>
  <si>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</si>
  <si>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</si>
  <si>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</si>
  <si>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</si>
  <si>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</si>
  <si>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</si>
  <si>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</si>
  <si>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</si>
  <si>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</si>
  <si>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</si>
  <si>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</si>
  <si>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</si>
  <si>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</si>
  <si>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</si>
  <si>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</si>
  <si>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</si>
  <si>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</si>
  <si>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</si>
  <si>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</si>
  <si>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</si>
  <si>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</si>
  <si>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</si>
  <si>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</si>
  <si>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</si>
  <si>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</si>
  <si>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</si>
  <si>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</si>
  <si>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</si>
  <si>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</si>
  <si>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</si>
  <si>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</si>
  <si>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</si>
  <si>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</si>
  <si>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</si>
  <si>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</si>
  <si>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</si>
  <si>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</si>
  <si>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</si>
  <si>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</si>
  <si>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</si>
  <si>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</si>
  <si>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</si>
  <si>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</si>
  <si>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</si>
  <si>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</si>
  <si>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</si>
  <si>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</si>
  <si>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</si>
  <si>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</si>
  <si>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</si>
  <si>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</si>
  <si>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</si>
  <si>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</si>
  <si>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</si>
  <si>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</si>
  <si>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</si>
  <si>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</si>
  <si>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</si>
  <si>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</si>
  <si>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</si>
  <si>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</si>
  <si>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</si>
  <si>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</si>
  <si>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</si>
  <si>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</si>
  <si>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</si>
  <si>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</si>
  <si>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</si>
  <si>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</si>
  <si>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</si>
  <si>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</si>
  <si>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</si>
  <si>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</si>
  <si>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</si>
  <si>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</si>
  <si>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</si>
  <si>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</si>
  <si>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</si>
  <si>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</si>
  <si>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</si>
  <si>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</si>
  <si>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</si>
  <si>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</si>
  <si>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</si>
  <si>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</si>
  <si>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</si>
  <si>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</si>
  <si>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</si>
  <si>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</si>
  <si>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</si>
  <si>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</si>
  <si>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</si>
  <si>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</si>
  <si>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</si>
  <si>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</si>
  <si>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</si>
  <si>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</si>
  <si>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</si>
  <si>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</si>
  <si>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</si>
  <si>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</si>
  <si>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</si>
  <si>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</si>
  <si>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</si>
  <si>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</si>
  <si>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</si>
  <si>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</si>
  <si>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</si>
  <si>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</si>
  <si>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</si>
  <si>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</si>
  <si>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</si>
  <si>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</si>
  <si>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</si>
  <si>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</si>
  <si>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</si>
  <si>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</si>
  <si>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</si>
  <si>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</si>
  <si>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</si>
  <si>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</si>
  <si>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</si>
  <si>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</si>
  <si>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</si>
  <si>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</si>
  <si>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</si>
  <si>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</si>
  <si>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</si>
  <si>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</si>
  <si>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</si>
  <si>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</si>
  <si>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</si>
  <si>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</si>
  <si>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</si>
  <si>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</si>
  <si>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</si>
  <si>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</si>
  <si>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</si>
  <si>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</si>
  <si>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</si>
  <si>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</si>
  <si>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</si>
  <si>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</si>
  <si>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</si>
  <si>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</si>
  <si>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</si>
  <si>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</si>
  <si>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</si>
  <si>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</si>
  <si>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</si>
  <si>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</si>
  <si>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</si>
  <si>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</si>
  <si>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</si>
  <si>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</si>
  <si>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</si>
  <si>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</si>
  <si>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</si>
  <si>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</si>
  <si>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</si>
  <si>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</si>
  <si>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</si>
  <si>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</si>
  <si>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</si>
  <si>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</si>
  <si>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</si>
  <si>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</si>
  <si>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</si>
  <si>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</si>
  <si>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</si>
  <si>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</si>
  <si>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</si>
  <si>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</si>
  <si>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</si>
  <si>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</si>
  <si>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</si>
  <si>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</si>
  <si>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</si>
  <si>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</si>
  <si>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</si>
  <si>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</si>
  <si>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</si>
  <si>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</si>
  <si>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</si>
  <si>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</si>
  <si>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</si>
  <si>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</si>
  <si>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</si>
  <si>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</si>
  <si>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</si>
  <si>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</si>
  <si>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</si>
  <si>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</si>
  <si>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</si>
  <si>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</si>
  <si>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</si>
  <si>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</si>
  <si>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</si>
  <si>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</si>
  <si>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</si>
  <si>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</si>
  <si>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</si>
  <si>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</si>
  <si>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</si>
  <si>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</si>
  <si>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</si>
  <si>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</si>
  <si>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</si>
  <si>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</si>
  <si>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</si>
  <si>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</si>
  <si>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</si>
  <si>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</si>
  <si>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</si>
  <si>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</si>
  <si>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</si>
  <si>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</si>
  <si>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</si>
  <si>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</si>
  <si>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</si>
  <si>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</si>
  <si>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</si>
  <si>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</si>
  <si>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</si>
  <si>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</si>
  <si>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</si>
  <si>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</si>
  <si>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</si>
  <si>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</si>
  <si>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</si>
  <si>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</si>
  <si>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</si>
  <si>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</si>
  <si>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</si>
  <si>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</si>
  <si>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</si>
  <si>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</si>
  <si>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</si>
  <si>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</si>
  <si>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</si>
  <si>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</si>
  <si>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</si>
  <si>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</si>
  <si>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</si>
  <si>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</si>
  <si>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</si>
  <si>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</si>
  <si>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</si>
  <si>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</si>
  <si>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</si>
  <si>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</si>
  <si>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</si>
  <si>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</si>
  <si>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</si>
  <si>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</si>
  <si>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</si>
  <si>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</si>
  <si>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</si>
  <si>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</si>
  <si>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</si>
  <si>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</si>
  <si>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</si>
  <si>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</si>
  <si>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</si>
  <si>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</si>
  <si>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</si>
  <si>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</si>
  <si>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</si>
  <si>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</si>
  <si>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</si>
  <si>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</si>
  <si>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</si>
  <si>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</si>
  <si>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</si>
  <si>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</si>
  <si>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</si>
  <si>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</si>
  <si>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</si>
  <si>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</si>
  <si>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</si>
  <si>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</si>
  <si>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</si>
  <si>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</si>
  <si>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</si>
  <si>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</si>
  <si>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</si>
  <si>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</si>
  <si>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</si>
  <si>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</si>
  <si>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</si>
  <si>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</si>
  <si>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</si>
  <si>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</si>
  <si>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</si>
  <si>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</si>
  <si>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</si>
  <si>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</si>
  <si>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</si>
  <si>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</si>
  <si>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</si>
  <si>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</si>
  <si>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</si>
  <si>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</si>
  <si>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</si>
  <si>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</si>
  <si>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</si>
  <si>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</si>
  <si>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</si>
  <si>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</si>
  <si>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</si>
  <si>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</si>
  <si>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</si>
  <si>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</si>
  <si>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</si>
  <si>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</si>
  <si>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</si>
  <si>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</si>
  <si>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</si>
  <si>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</si>
  <si>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</si>
  <si>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</si>
  <si>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</si>
  <si>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</si>
  <si>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</si>
  <si>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</si>
  <si>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</si>
  <si>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</si>
  <si>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</si>
  <si>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</si>
  <si>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</si>
  <si>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</si>
  <si>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</si>
  <si>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</si>
  <si>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</si>
  <si>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</si>
  <si>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</si>
  <si>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</si>
  <si>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</si>
  <si>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</si>
  <si>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</si>
  <si>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</si>
  <si>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</si>
  <si>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</si>
  <si>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</si>
  <si>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</si>
  <si>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</si>
  <si>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</si>
  <si>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</si>
  <si>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</si>
  <si>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</si>
  <si>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</si>
  <si>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</si>
  <si>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</si>
  <si>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</si>
  <si>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</si>
  <si>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</si>
  <si>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</si>
  <si>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</si>
  <si>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</si>
  <si>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</si>
  <si>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</si>
  <si>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</si>
  <si>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</si>
  <si>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</si>
  <si>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</si>
  <si>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</si>
  <si>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</si>
  <si>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</si>
  <si>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</si>
  <si>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</si>
  <si>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</si>
  <si>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</si>
  <si>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</si>
  <si>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</si>
  <si>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</si>
  <si>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</si>
  <si>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</si>
  <si>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</si>
  <si>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</si>
  <si>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</si>
  <si>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</si>
  <si>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</si>
  <si>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</si>
  <si>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</si>
  <si>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</si>
  <si>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</si>
  <si>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</si>
  <si>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</si>
  <si>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</si>
  <si>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</si>
  <si>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</si>
  <si>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</si>
  <si>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</si>
  <si>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</si>
  <si>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</si>
  <si>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</si>
  <si>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</si>
  <si>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</si>
  <si>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</si>
  <si>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</si>
  <si>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</si>
  <si>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</si>
  <si>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</si>
  <si>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</si>
  <si>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</si>
  <si>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</si>
  <si>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</si>
  <si>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</si>
  <si>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</si>
  <si>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</si>
  <si>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</si>
  <si>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</si>
  <si>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</si>
  <si>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</si>
  <si>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</si>
  <si>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</si>
  <si>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</si>
  <si>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</si>
  <si>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</si>
  <si>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</si>
  <si>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</si>
  <si>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</si>
  <si>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</si>
  <si>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</si>
  <si>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</si>
  <si>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</si>
  <si>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</si>
  <si>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</si>
  <si>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</si>
  <si>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</si>
  <si>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</si>
  <si>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</si>
  <si>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</si>
  <si>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</si>
  <si>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</si>
  <si>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</si>
  <si>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</si>
  <si>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</si>
  <si>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</si>
  <si>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</si>
  <si>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</si>
  <si>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</si>
  <si>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</si>
  <si>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</si>
  <si>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</si>
  <si>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</si>
  <si>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</si>
  <si>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</si>
  <si>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</si>
  <si>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</si>
  <si>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</si>
  <si>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</si>
  <si>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</si>
  <si>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</si>
  <si>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</si>
  <si>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</si>
  <si>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</si>
  <si>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</si>
  <si>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</si>
  <si>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</si>
  <si>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</si>
  <si>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</si>
  <si>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</si>
  <si>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</si>
  <si>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</si>
  <si>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</si>
  <si>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</si>
  <si>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</si>
  <si>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</si>
  <si>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</si>
  <si>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</si>
  <si>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</si>
  <si>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</si>
  <si>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</si>
  <si>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</si>
  <si>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</si>
  <si>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</si>
  <si>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</si>
  <si>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</si>
  <si>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</si>
  <si>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</si>
  <si>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</si>
  <si>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</si>
  <si>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</si>
  <si>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</si>
  <si>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</si>
  <si>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</si>
  <si>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</si>
  <si>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</si>
  <si>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</si>
  <si>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</si>
  <si>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</si>
  <si>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</si>
  <si>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</si>
  <si>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</si>
  <si>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</si>
  <si>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</si>
  <si>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</si>
  <si>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</si>
  <si>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</si>
  <si>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</si>
  <si>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</si>
  <si>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</si>
  <si>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</si>
  <si>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</si>
  <si>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</si>
  <si>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</si>
  <si>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</si>
  <si>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</si>
  <si>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</si>
  <si>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</si>
  <si>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</si>
  <si>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</si>
  <si>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</si>
  <si>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</si>
  <si>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</si>
  <si>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</si>
  <si>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</si>
  <si>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</si>
  <si>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</si>
  <si>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</si>
  <si>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</si>
  <si>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</si>
  <si>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</si>
  <si>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</si>
  <si>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</si>
  <si>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</si>
  <si>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</si>
  <si>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</si>
  <si>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</si>
  <si>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</si>
  <si>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</si>
  <si>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</si>
  <si>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</si>
  <si>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</si>
  <si>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</si>
  <si>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</si>
  <si>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</si>
  <si>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</si>
  <si>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</si>
  <si>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</si>
  <si>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</si>
  <si>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</si>
  <si>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</si>
  <si>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</si>
  <si>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</si>
  <si>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</si>
  <si>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</si>
  <si>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</si>
  <si>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</si>
  <si>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</si>
  <si>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</si>
  <si>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</si>
  <si>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</si>
  <si>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</si>
  <si>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</si>
  <si>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</si>
  <si>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</si>
  <si>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</si>
  <si>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</si>
  <si>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</si>
  <si>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</si>
  <si>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</si>
  <si>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</si>
  <si>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</si>
  <si>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</si>
  <si>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</si>
  <si>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</si>
  <si>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</si>
  <si>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</si>
  <si>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</si>
  <si>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</si>
  <si>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</si>
  <si>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</si>
  <si>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</si>
  <si>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</si>
  <si>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</si>
  <si>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</si>
  <si>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</si>
  <si>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</si>
  <si>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</si>
  <si>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</si>
  <si>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</si>
  <si>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</si>
  <si>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</si>
  <si>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</si>
  <si>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</si>
  <si>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</si>
  <si>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</si>
  <si>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</si>
  <si>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</si>
  <si>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</si>
  <si>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</si>
  <si>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</si>
  <si>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</si>
  <si>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</si>
  <si>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</si>
  <si>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</si>
  <si>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</si>
  <si>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</si>
  <si>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</si>
  <si>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</si>
  <si>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</si>
  <si>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</si>
  <si>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</si>
  <si>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</si>
  <si>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</si>
  <si>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</si>
  <si>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</si>
  <si>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</si>
  <si>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</si>
  <si>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</si>
  <si>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</si>
  <si>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</si>
  <si>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</si>
  <si>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</si>
  <si>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</si>
  <si>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</si>
  <si>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</si>
  <si>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</si>
  <si>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</si>
  <si>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</si>
  <si>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</si>
  <si>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</si>
  <si>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</si>
  <si>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</si>
  <si>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</si>
  <si>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</si>
  <si>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</si>
  <si>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</si>
  <si>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</si>
  <si>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</si>
  <si>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</si>
  <si>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</si>
  <si>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</si>
  <si>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</si>
  <si>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</si>
  <si>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</si>
  <si>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</si>
  <si>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</si>
  <si>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</si>
  <si>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</si>
  <si>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</si>
  <si>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</si>
  <si>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</si>
  <si>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</si>
  <si>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</si>
  <si>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</si>
  <si>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</si>
  <si>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</si>
  <si>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</si>
  <si>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</si>
  <si>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</si>
  <si>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</si>
  <si>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</si>
  <si>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</si>
  <si>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</si>
  <si>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</si>
  <si>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</si>
  <si>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</si>
  <si>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</si>
  <si>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</si>
  <si>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</si>
  <si>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</si>
  <si>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</si>
  <si>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</si>
  <si>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</si>
  <si>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</si>
  <si>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</si>
  <si>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</si>
  <si>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</si>
  <si>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</si>
  <si>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</si>
  <si>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</si>
  <si>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</si>
  <si>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</si>
  <si>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</si>
  <si>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</si>
  <si>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</si>
  <si>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</si>
  <si>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</si>
  <si>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</si>
  <si>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</si>
  <si>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</si>
  <si>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</si>
  <si>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</si>
  <si>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</si>
  <si>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</si>
  <si>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</si>
  <si>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</si>
  <si>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</si>
  <si>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</si>
  <si>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</si>
  <si>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</si>
  <si>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</si>
  <si>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</si>
  <si>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</si>
  <si>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</si>
  <si>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</si>
  <si>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</si>
  <si>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</si>
  <si>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</si>
  <si>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</si>
  <si>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</si>
  <si>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</si>
  <si>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</si>
  <si>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</si>
  <si>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</si>
  <si>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</si>
  <si>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</si>
  <si>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</si>
  <si>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</si>
  <si>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</si>
  <si>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</si>
  <si>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</si>
  <si>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</si>
  <si>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</si>
  <si>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</si>
  <si>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</si>
  <si>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</si>
  <si>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</si>
  <si>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</si>
  <si>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</si>
  <si>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</si>
  <si>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</si>
  <si>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</si>
  <si>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</si>
  <si>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</si>
  <si>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</si>
  <si>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</si>
  <si>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</si>
  <si>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</si>
  <si>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</si>
  <si>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</si>
  <si>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</si>
  <si>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</si>
  <si>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</si>
  <si>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</si>
  <si>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</si>
  <si>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</si>
  <si>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</si>
  <si>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</si>
  <si>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</si>
  <si>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</si>
  <si>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</si>
  <si>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</si>
  <si>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</si>
  <si>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</si>
  <si>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</si>
  <si>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</si>
  <si>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</si>
  <si>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</si>
  <si>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</si>
  <si>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</si>
  <si>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</si>
  <si>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</si>
  <si>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</si>
  <si>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</si>
  <si>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</si>
  <si>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</si>
  <si>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</si>
  <si>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</si>
  <si>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</si>
  <si>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</si>
  <si>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</si>
  <si>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</si>
  <si>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</si>
  <si>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</si>
  <si>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</si>
  <si>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</si>
  <si>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</si>
  <si>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</si>
  <si>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</si>
  <si>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</si>
  <si>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</si>
  <si>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</si>
  <si>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</si>
  <si>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</si>
  <si>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</si>
  <si>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</si>
  <si>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</si>
  <si>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</si>
  <si>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</si>
  <si>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</si>
  <si>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</si>
  <si>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</si>
  <si>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</si>
  <si>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</si>
  <si>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</si>
  <si>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</si>
  <si>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</si>
  <si>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</si>
  <si>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</si>
  <si>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</si>
  <si>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</si>
  <si>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</si>
  <si>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</si>
  <si>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</si>
  <si>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</si>
  <si>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</si>
  <si>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</si>
  <si>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</si>
  <si>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</si>
  <si>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</si>
  <si>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</si>
  <si>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</si>
  <si>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</si>
  <si>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</si>
  <si>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</si>
  <si>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</si>
  <si>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</si>
  <si>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</si>
  <si>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</si>
  <si>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</si>
  <si>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</si>
  <si>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</si>
  <si>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</si>
  <si>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</si>
  <si>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</si>
  <si>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</si>
  <si>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</si>
  <si>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</si>
  <si>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</si>
  <si>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</si>
  <si>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</si>
  <si>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</si>
  <si>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</si>
  <si>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</si>
  <si>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</si>
  <si>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</si>
  <si>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</si>
  <si>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</si>
  <si>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</si>
  <si>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</si>
  <si>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</si>
  <si>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</si>
  <si>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</si>
  <si>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</si>
  <si>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</si>
  <si>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</si>
  <si>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</si>
  <si>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</si>
  <si>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</si>
  <si>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</si>
  <si>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</si>
  <si>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</si>
  <si>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</si>
  <si>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</si>
  <si>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</si>
  <si>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</si>
  <si>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</si>
  <si>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</si>
  <si>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</si>
  <si>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</si>
  <si>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</si>
  <si>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</si>
  <si>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</si>
  <si>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</si>
  <si>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</si>
  <si>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</si>
  <si>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</si>
  <si>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</si>
  <si>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</si>
  <si>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</si>
  <si>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</si>
  <si>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</si>
  <si>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</si>
  <si>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</si>
  <si>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</si>
  <si>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</si>
  <si>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</si>
  <si>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</si>
  <si>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</si>
  <si>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</si>
  <si>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</si>
  <si>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</si>
  <si>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</si>
  <si>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</si>
  <si>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</si>
  <si>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</si>
  <si>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</si>
  <si>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</si>
  <si>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</si>
  <si>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</si>
  <si>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</si>
  <si>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</si>
  <si>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</si>
  <si>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</si>
  <si>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</si>
  <si>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</si>
  <si>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</si>
  <si>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</si>
  <si>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</si>
  <si>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</si>
  <si>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</si>
  <si>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</si>
  <si>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</si>
  <si>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</si>
  <si>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</si>
  <si>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</si>
  <si>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</si>
  <si>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</si>
  <si>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</si>
  <si>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</si>
  <si>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</si>
  <si>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</si>
  <si>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</si>
  <si>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</si>
  <si>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</si>
  <si>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</si>
  <si>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</si>
  <si>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</si>
  <si>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</si>
  <si>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</si>
  <si>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</si>
  <si>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</si>
  <si>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</si>
  <si>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</si>
  <si>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</si>
  <si>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</si>
  <si>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</si>
  <si>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</si>
  <si>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</si>
  <si>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</si>
  <si>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</si>
  <si>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</si>
  <si>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</si>
  <si>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</si>
  <si>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</si>
  <si>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</si>
  <si>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</si>
  <si>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</si>
  <si>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</si>
  <si>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</si>
  <si>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</si>
  <si>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</si>
  <si>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</si>
  <si>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</si>
  <si>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</si>
  <si>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</si>
  <si>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</si>
  <si>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</si>
  <si>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</si>
  <si>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</si>
  <si>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</si>
  <si>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</si>
  <si>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</si>
  <si>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</si>
  <si>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</si>
  <si>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</si>
  <si>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</si>
  <si>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</si>
  <si>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</si>
  <si>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</si>
  <si>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</si>
  <si>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</si>
  <si>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</si>
  <si>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</si>
  <si>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</si>
  <si>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</si>
  <si>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</si>
  <si>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</si>
  <si>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</si>
  <si>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</si>
  <si>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</si>
  <si>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</si>
  <si>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</si>
  <si>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</si>
  <si>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</si>
  <si>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</si>
  <si>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</si>
  <si>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</si>
  <si>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</si>
  <si>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</si>
  <si>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</si>
  <si>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</si>
  <si>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</si>
  <si>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</si>
  <si>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</si>
  <si>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</si>
  <si>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</si>
  <si>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</si>
  <si>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</si>
  <si>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</si>
  <si>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</si>
  <si>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</si>
  <si>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</si>
  <si>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</si>
  <si>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</si>
  <si>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</si>
  <si>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</si>
  <si>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</si>
  <si>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</si>
  <si>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</si>
  <si>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</si>
  <si>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</si>
  <si>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</si>
  <si>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</si>
  <si>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</si>
  <si>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</si>
  <si>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</si>
  <si>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</si>
  <si>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</si>
  <si>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</si>
  <si>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</si>
  <si>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</si>
  <si>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</si>
  <si>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</si>
  <si>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</si>
  <si>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</si>
  <si>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</si>
  <si>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</si>
  <si>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</si>
  <si>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</si>
  <si>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</si>
  <si>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</si>
  <si>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</si>
  <si>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</si>
  <si>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</si>
  <si>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</si>
  <si>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</si>
  <si>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</si>
  <si>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</si>
  <si>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</si>
  <si>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</si>
  <si>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</si>
  <si>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</si>
  <si>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</si>
  <si>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</si>
  <si>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</si>
  <si>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</si>
  <si>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</si>
  <si>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</si>
  <si>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</si>
  <si>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</si>
  <si>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</si>
  <si>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</si>
  <si>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</si>
  <si>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</si>
  <si>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</si>
  <si>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</si>
  <si>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</si>
  <si>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</si>
  <si>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</si>
  <si>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</si>
  <si>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</si>
  <si>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</si>
  <si>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</si>
  <si>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</si>
  <si>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</si>
  <si>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</si>
  <si>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</si>
  <si>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</si>
  <si>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</si>
  <si>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</si>
  <si>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</si>
  <si>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</si>
  <si>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</si>
  <si>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</si>
  <si>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</si>
  <si>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</si>
  <si>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</si>
  <si>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</si>
  <si>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</si>
  <si>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</si>
  <si>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</si>
  <si>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</si>
  <si>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</si>
  <si>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</si>
  <si>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</si>
  <si>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</si>
  <si>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</si>
  <si>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</si>
  <si>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</si>
  <si>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</si>
  <si>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</si>
  <si>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</si>
  <si>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</si>
  <si>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</si>
  <si>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</si>
  <si>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</si>
  <si>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</si>
  <si>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</si>
  <si>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</si>
  <si>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</si>
  <si>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</si>
  <si>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</si>
  <si>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</si>
  <si>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</si>
  <si>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</si>
  <si>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</si>
  <si>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</si>
  <si>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</si>
  <si>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</si>
  <si>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</si>
  <si>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</si>
  <si>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</si>
  <si>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</si>
  <si>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</si>
  <si>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</si>
  <si>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</si>
  <si>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</si>
  <si>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</si>
  <si>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</si>
  <si>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</si>
  <si>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</si>
  <si>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</si>
  <si>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</si>
  <si>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</si>
  <si>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</si>
  <si>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</si>
  <si>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</si>
  <si>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</si>
  <si>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</si>
  <si>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</si>
  <si>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</si>
  <si>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</si>
  <si>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</si>
  <si>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</si>
  <si>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</si>
  <si>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</si>
  <si>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</si>
  <si>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</si>
  <si>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</si>
  <si>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</si>
  <si>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</si>
  <si>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</si>
  <si>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</si>
  <si>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</si>
  <si>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</si>
  <si>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</si>
  <si>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</si>
  <si>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</si>
  <si>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</si>
  <si>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</si>
  <si>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</si>
  <si>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</si>
  <si>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</si>
  <si>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</si>
  <si>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</si>
  <si>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</si>
  <si>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</si>
  <si>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</si>
  <si>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</si>
  <si>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</si>
  <si>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</si>
  <si>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</si>
  <si>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</si>
  <si>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</si>
  <si>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</si>
  <si>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</si>
  <si>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</si>
  <si>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</si>
  <si>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</si>
  <si>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</si>
  <si>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</si>
  <si>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</si>
  <si>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</si>
  <si>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</si>
  <si>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</si>
  <si>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</si>
  <si>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</si>
  <si>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</si>
  <si>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</si>
  <si>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</si>
  <si>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</si>
  <si>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</si>
  <si>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</si>
  <si>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</si>
  <si>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</si>
  <si>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</si>
  <si>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</si>
  <si>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</si>
  <si>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</si>
  <si>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</si>
  <si>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</si>
  <si>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</si>
  <si>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</si>
  <si>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</si>
  <si>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</si>
  <si>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</si>
  <si>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</si>
  <si>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</si>
  <si>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</si>
  <si>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</si>
  <si>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</si>
  <si>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</si>
  <si>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</si>
  <si>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</si>
  <si>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</si>
  <si>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</si>
  <si>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</si>
  <si>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</si>
  <si>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</si>
  <si>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</si>
  <si>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</si>
  <si>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</si>
  <si>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</si>
  <si>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</si>
  <si>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</si>
  <si>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</si>
  <si>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</si>
  <si>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</si>
  <si>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</si>
  <si>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</si>
  <si>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</si>
  <si>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</si>
  <si>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</si>
  <si>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</si>
  <si>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</si>
  <si>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</si>
  <si>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</si>
  <si>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</si>
  <si>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</si>
  <si>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</si>
  <si>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</si>
  <si>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</si>
  <si>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</si>
  <si>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</si>
  <si>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</si>
  <si>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</si>
  <si>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</si>
  <si>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</si>
  <si>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</si>
  <si>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</si>
  <si>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</si>
  <si>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</si>
  <si>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</si>
  <si>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</si>
  <si>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</si>
  <si>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</si>
  <si>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</si>
  <si>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</si>
  <si>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</si>
  <si>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</si>
  <si>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</si>
  <si>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</si>
  <si>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</si>
  <si>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</si>
  <si>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</si>
  <si>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</si>
  <si>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</si>
  <si>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</si>
  <si>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</si>
  <si>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</si>
  <si>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</si>
  <si>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</si>
  <si>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</si>
  <si>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</si>
  <si>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</si>
  <si>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</si>
  <si>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</si>
  <si>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</si>
  <si>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</si>
  <si>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</si>
  <si>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</si>
  <si>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</si>
  <si>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</si>
  <si>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</si>
  <si>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</si>
  <si>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</si>
  <si>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</si>
  <si>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</si>
  <si>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</si>
  <si>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</si>
  <si>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</si>
  <si>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</si>
  <si>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</si>
  <si>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</si>
  <si>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</si>
  <si>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</si>
  <si>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</si>
  <si>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</si>
  <si>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</si>
  <si>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</si>
  <si>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</si>
  <si>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</si>
  <si>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</si>
  <si>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</si>
  <si>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</si>
  <si>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</si>
  <si>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</si>
  <si>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</si>
  <si>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</si>
  <si>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</si>
  <si>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</si>
  <si>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</si>
  <si>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</si>
  <si>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</si>
  <si>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</si>
  <si>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</si>
  <si>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</si>
  <si>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</si>
  <si>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</si>
  <si>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</si>
  <si>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</si>
  <si>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</si>
  <si>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</si>
  <si>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</si>
  <si>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</si>
  <si>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</si>
  <si>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</si>
  <si>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</si>
  <si>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</si>
  <si>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</si>
  <si>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</si>
  <si>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</si>
  <si>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</si>
  <si>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</si>
  <si>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</si>
  <si>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</si>
  <si>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</si>
  <si>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</si>
  <si>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</si>
  <si>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</si>
  <si>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</si>
  <si>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</si>
  <si>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</si>
  <si>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</si>
  <si>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</si>
  <si>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</si>
  <si>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</si>
  <si>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</si>
  <si>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</si>
  <si>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</si>
  <si>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</si>
  <si>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</si>
  <si>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</si>
  <si>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</si>
  <si>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</si>
  <si>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</si>
  <si>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</si>
  <si>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</si>
  <si>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</si>
  <si>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</si>
  <si>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</si>
  <si>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</si>
  <si>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</si>
  <si>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</si>
  <si>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</si>
  <si>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</si>
  <si>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</si>
  <si>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</si>
  <si>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</si>
  <si>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</si>
  <si>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</si>
  <si>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</si>
  <si>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</si>
  <si>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</si>
  <si>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</si>
  <si>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</si>
  <si>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</si>
  <si>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</si>
  <si>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</si>
  <si>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</si>
  <si>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</si>
  <si>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</si>
  <si>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</si>
  <si>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</si>
  <si>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</si>
  <si>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</si>
  <si>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</si>
  <si>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</si>
  <si>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</si>
  <si>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</si>
  <si>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</si>
  <si>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</si>
  <si>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</si>
  <si>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</si>
  <si>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</si>
  <si>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</si>
  <si>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</si>
  <si>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</si>
  <si>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</si>
  <si>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</si>
  <si>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</si>
  <si>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</si>
  <si>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</si>
  <si>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</si>
  <si>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</si>
  <si>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</si>
  <si>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</si>
  <si>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</si>
  <si>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</si>
  <si>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</si>
  <si>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</si>
  <si>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</si>
  <si>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</si>
  <si>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</si>
  <si>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</si>
  <si>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</si>
  <si>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</si>
  <si>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</si>
  <si>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</si>
  <si>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</si>
  <si>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</si>
  <si>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</si>
  <si>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</si>
  <si>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</si>
  <si>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</si>
  <si>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</si>
  <si>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</si>
  <si>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</si>
  <si>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</si>
  <si>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</si>
  <si>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</si>
  <si>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</si>
  <si>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</si>
  <si>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</si>
  <si>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</si>
  <si>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</si>
  <si>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</si>
  <si>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</si>
  <si>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</si>
  <si>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</si>
  <si>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</si>
  <si>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</si>
  <si>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</si>
  <si>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</si>
  <si>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</si>
  <si>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</si>
  <si>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</si>
  <si>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</si>
  <si>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</si>
  <si>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</si>
  <si>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</si>
  <si>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</si>
  <si>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</si>
  <si>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</si>
  <si>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</si>
  <si>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</si>
  <si>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</si>
  <si>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</si>
  <si>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</si>
  <si>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</si>
  <si>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</si>
  <si>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</si>
  <si>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</si>
  <si>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</si>
  <si>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</si>
  <si>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</si>
  <si>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</si>
  <si>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</si>
  <si>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</si>
  <si>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</si>
  <si>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</si>
  <si>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</si>
  <si>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</si>
  <si>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</si>
  <si>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</si>
  <si>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</si>
  <si>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</si>
  <si>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</si>
  <si>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</si>
  <si>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</si>
  <si>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</si>
  <si>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</si>
  <si>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</si>
  <si>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</si>
  <si>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</si>
  <si>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</si>
  <si>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</si>
  <si>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</si>
  <si>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</si>
  <si>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</si>
  <si>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</si>
  <si>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</si>
  <si>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</si>
  <si>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</si>
  <si>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</si>
  <si>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</si>
  <si>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</si>
  <si>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</si>
  <si>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</si>
  <si>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</si>
  <si>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</si>
  <si>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</si>
  <si>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</si>
  <si>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</si>
  <si>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</si>
  <si>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</si>
  <si>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</si>
  <si>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</si>
  <si>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</si>
  <si>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</si>
  <si>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</si>
  <si>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</si>
  <si>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</si>
  <si>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</si>
  <si>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</si>
  <si>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</si>
  <si>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</si>
  <si>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</si>
  <si>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</si>
  <si>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</si>
  <si>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</si>
  <si>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</si>
  <si>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</si>
  <si>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</si>
  <si>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</si>
  <si>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</si>
  <si>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</si>
  <si>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</si>
  <si>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</si>
  <si>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</si>
  <si>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</si>
  <si>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</si>
  <si>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</si>
  <si>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</si>
  <si>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</si>
  <si>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</si>
  <si>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</si>
  <si>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</si>
  <si>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</si>
  <si>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</si>
  <si>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</si>
  <si>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</si>
  <si>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</si>
  <si>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</si>
  <si>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</si>
  <si>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</si>
  <si>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</si>
  <si>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</si>
  <si>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</si>
  <si>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</si>
  <si>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</si>
  <si>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</si>
  <si>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</si>
  <si>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</si>
  <si>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</si>
  <si>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</si>
  <si>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</si>
  <si>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</si>
  <si>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</si>
  <si>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</si>
  <si>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</si>
  <si>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</si>
  <si>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</si>
  <si>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</si>
  <si>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</si>
  <si>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</si>
  <si>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</si>
  <si>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</si>
  <si>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</si>
  <si>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</si>
  <si>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</si>
  <si>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</si>
  <si>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</si>
  <si>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</si>
  <si>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</si>
  <si>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</si>
  <si>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</si>
  <si>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</si>
  <si>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</si>
  <si>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</si>
  <si>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</si>
  <si>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</si>
  <si>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</si>
  <si>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</si>
  <si>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</si>
  <si>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</si>
  <si>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</si>
  <si>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</si>
  <si>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</si>
  <si>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</si>
  <si>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</si>
  <si>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</si>
  <si>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</si>
  <si>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</si>
  <si>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</si>
  <si>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</si>
  <si>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</si>
  <si>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</si>
  <si>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</si>
  <si>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</si>
  <si>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</si>
  <si>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</si>
  <si>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</si>
  <si>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</si>
  <si>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</si>
  <si>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</si>
  <si>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</si>
  <si>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</si>
  <si>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</si>
  <si>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</si>
  <si>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</si>
  <si>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</si>
  <si>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</si>
  <si>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</si>
  <si>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</si>
  <si>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</si>
  <si>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</si>
  <si>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</si>
  <si>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</si>
  <si>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</si>
  <si>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</si>
  <si>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</si>
  <si>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</si>
  <si>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</si>
  <si>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</si>
  <si>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</si>
  <si>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</si>
  <si>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</si>
  <si>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</si>
  <si>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</si>
  <si>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</si>
  <si>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</si>
  <si>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</si>
  <si>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</si>
  <si>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</si>
  <si>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</si>
  <si>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</si>
  <si>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</si>
  <si>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</si>
  <si>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</si>
  <si>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</si>
  <si>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</si>
  <si>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</si>
  <si>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</si>
  <si>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</si>
  <si>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</si>
  <si>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</si>
  <si>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</si>
  <si>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</si>
  <si>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</si>
  <si>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</si>
  <si>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</si>
  <si>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</si>
  <si>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</si>
  <si>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</si>
  <si>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</si>
  <si>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</si>
  <si>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</si>
  <si>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</si>
  <si>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</si>
  <si>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</si>
  <si>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</si>
  <si>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</si>
  <si>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</si>
  <si>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</si>
  <si>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</si>
  <si>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</si>
  <si>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</si>
  <si>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</si>
  <si>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</si>
  <si>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</si>
  <si>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</si>
  <si>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</si>
  <si>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</si>
  <si>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</si>
  <si>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</si>
  <si>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</si>
  <si>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</si>
  <si>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</si>
  <si>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</si>
  <si>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</si>
  <si>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</si>
  <si>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</si>
  <si>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</si>
  <si>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</si>
  <si>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</si>
  <si>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</si>
  <si>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</si>
  <si>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</si>
  <si>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</si>
  <si>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</si>
  <si>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</si>
  <si>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</si>
  <si>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</si>
  <si>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</si>
  <si>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</si>
  <si>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</si>
  <si>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</si>
  <si>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</si>
  <si>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</si>
  <si>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</si>
  <si>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</si>
  <si>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</si>
  <si>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</si>
  <si>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</si>
  <si>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</si>
  <si>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</si>
  <si>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</si>
  <si>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</si>
  <si>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</si>
  <si>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</si>
  <si>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</si>
  <si>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</si>
  <si>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</si>
  <si>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</si>
  <si>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</si>
  <si>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</si>
  <si>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</si>
  <si>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</si>
  <si>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</si>
  <si>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</si>
  <si>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</si>
  <si>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</si>
  <si>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</si>
  <si>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</si>
  <si>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</si>
  <si>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</si>
  <si>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</si>
  <si>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</si>
  <si>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</si>
  <si>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</si>
  <si>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</si>
  <si>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</si>
  <si>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</si>
  <si>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</si>
  <si>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</si>
  <si>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</si>
  <si>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</si>
  <si>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</si>
  <si>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</si>
  <si>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</si>
  <si>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</si>
  <si>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</si>
  <si>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</si>
  <si>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</si>
  <si>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</si>
  <si>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</si>
  <si>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</si>
  <si>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</si>
  <si>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</si>
  <si>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</si>
  <si>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</si>
  <si>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</si>
  <si>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</si>
  <si>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</si>
  <si>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</si>
  <si>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</si>
  <si>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</si>
  <si>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</si>
  <si>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</si>
  <si>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</si>
  <si>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</si>
  <si>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</si>
  <si>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</si>
  <si>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</si>
  <si>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</si>
  <si>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</si>
  <si>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</si>
  <si>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</si>
  <si>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</si>
  <si>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</si>
  <si>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</si>
  <si>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</si>
  <si>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</si>
  <si>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</si>
  <si>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</si>
  <si>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</si>
  <si>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</si>
  <si>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</si>
  <si>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</si>
  <si>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</si>
  <si>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</si>
  <si>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</si>
  <si>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</si>
  <si>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</si>
  <si>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</si>
  <si>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</si>
  <si>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</si>
  <si>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</si>
  <si>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</si>
  <si>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</si>
  <si>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</si>
  <si>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</si>
  <si>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</si>
  <si>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</si>
  <si>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</si>
  <si>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</si>
  <si>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</si>
  <si>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</si>
  <si>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</si>
  <si>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</si>
  <si>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</si>
  <si>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</si>
  <si>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</si>
  <si>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</si>
  <si>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</si>
  <si>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</si>
  <si>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</si>
  <si>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</si>
  <si>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</si>
  <si>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</si>
  <si>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</si>
  <si>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</si>
  <si>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</si>
  <si>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</si>
  <si>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</si>
  <si>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</si>
  <si>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</si>
  <si>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</si>
  <si>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</si>
  <si>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</si>
  <si>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</si>
  <si>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</si>
  <si>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</si>
  <si>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</si>
  <si>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</si>
  <si>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</si>
  <si>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</si>
  <si>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</si>
  <si>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</si>
  <si>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</si>
  <si>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</si>
  <si>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</si>
  <si>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</si>
  <si>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</si>
  <si>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</si>
  <si>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</si>
  <si>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</si>
  <si>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</si>
  <si>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</si>
  <si>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</si>
  <si>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</si>
  <si>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</si>
  <si>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</si>
  <si>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</si>
  <si>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</si>
  <si>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</si>
  <si>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</si>
  <si>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</si>
  <si>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</si>
  <si>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</si>
  <si>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</si>
  <si>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</si>
  <si>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</si>
  <si>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</si>
  <si>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</si>
  <si>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</si>
  <si>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</si>
  <si>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</si>
  <si>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</si>
  <si>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</si>
  <si>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</si>
  <si>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</si>
  <si>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</si>
  <si>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</si>
  <si>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</si>
  <si>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</si>
  <si>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</si>
  <si>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</si>
  <si>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</si>
  <si>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</si>
  <si>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</si>
  <si>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</si>
  <si>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</si>
  <si>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</si>
  <si>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</si>
  <si>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</si>
  <si>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</si>
  <si>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</si>
  <si>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</si>
  <si>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</si>
  <si>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</si>
  <si>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</si>
  <si>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</si>
  <si>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</si>
  <si>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</si>
  <si>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</si>
  <si>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</si>
  <si>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</si>
  <si>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</si>
  <si>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</si>
  <si>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</si>
  <si>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</si>
  <si>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</si>
  <si>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</si>
  <si>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</si>
  <si>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</si>
  <si>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</si>
  <si>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</si>
  <si>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</si>
  <si>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</si>
  <si>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</si>
  <si>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</si>
  <si>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</si>
  <si>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</si>
  <si>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</si>
  <si>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</si>
  <si>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</si>
  <si>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</si>
  <si>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</si>
  <si>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</si>
  <si>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</si>
  <si>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</si>
  <si>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</si>
  <si>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</si>
  <si>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</si>
  <si>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</si>
  <si>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</si>
  <si>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</si>
  <si>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</si>
  <si>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</si>
  <si>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</si>
  <si>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</si>
  <si>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</si>
  <si>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</si>
  <si>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</si>
  <si>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</si>
  <si>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</si>
  <si>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</si>
  <si>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</si>
  <si>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</si>
  <si>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</si>
  <si>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</si>
  <si>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</si>
  <si>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</si>
  <si>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</si>
  <si>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</si>
  <si>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</si>
  <si>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</si>
  <si>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</si>
  <si>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</si>
  <si>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</si>
  <si>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</si>
  <si>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</si>
  <si>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</si>
  <si>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</si>
  <si>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</si>
  <si>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</si>
  <si>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</si>
  <si>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</si>
  <si>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</si>
  <si>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</si>
  <si>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</si>
  <si>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</si>
  <si>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</si>
  <si>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</si>
  <si>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</si>
  <si>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</si>
  <si>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</si>
  <si>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</si>
  <si>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</si>
  <si>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</si>
  <si>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</si>
  <si>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</si>
  <si>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</si>
  <si>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</si>
  <si>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</si>
  <si>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</si>
  <si>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</si>
  <si>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</si>
  <si>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</si>
  <si>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</si>
  <si>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</si>
  <si>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</si>
  <si>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</si>
  <si>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</si>
  <si>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</si>
  <si>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</si>
  <si>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</si>
  <si>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</si>
  <si>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</si>
  <si>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</si>
  <si>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</si>
  <si>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</si>
  <si>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</si>
  <si>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</si>
  <si>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</si>
  <si>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</si>
  <si>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</si>
  <si>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</si>
  <si>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</si>
  <si>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</si>
  <si>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</si>
  <si>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</si>
  <si>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</si>
  <si>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</si>
  <si>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</si>
  <si>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</si>
  <si>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</si>
  <si>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</si>
  <si>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</si>
  <si>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</si>
  <si>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</si>
  <si>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</si>
  <si>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</si>
  <si>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</si>
  <si>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</si>
  <si>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</si>
  <si>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</si>
  <si>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</si>
  <si>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</si>
  <si>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</si>
  <si>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</si>
  <si>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</si>
  <si>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</si>
  <si>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</si>
  <si>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</si>
  <si>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</si>
  <si>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</si>
  <si>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</si>
  <si>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</si>
  <si>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</si>
  <si>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</si>
  <si>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</si>
  <si>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</si>
  <si>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</si>
  <si>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</si>
  <si>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</si>
  <si>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</si>
  <si>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</si>
  <si>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</si>
  <si>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</si>
  <si>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</si>
  <si>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</si>
  <si>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</si>
  <si>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</si>
  <si>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</si>
  <si>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</si>
  <si>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</si>
  <si>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</si>
  <si>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</si>
  <si>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</si>
  <si>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</si>
  <si>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</si>
  <si>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</si>
  <si>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</si>
  <si>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</si>
  <si>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</si>
  <si>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</si>
  <si>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</si>
  <si>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</si>
  <si>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</si>
  <si>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</si>
  <si>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</si>
  <si>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</si>
  <si>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</si>
  <si>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</si>
  <si>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</si>
  <si>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</si>
  <si>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</si>
  <si>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</si>
  <si>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</si>
  <si>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</si>
  <si>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</si>
  <si>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</si>
  <si>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</si>
  <si>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</si>
  <si>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</si>
  <si>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</si>
  <si>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</si>
  <si>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</si>
  <si>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</si>
  <si>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</si>
  <si>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</si>
  <si>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</si>
  <si>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</si>
  <si>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</si>
  <si>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</si>
  <si>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</si>
  <si>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</si>
  <si>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</si>
  <si>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</si>
  <si>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</si>
  <si>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</si>
  <si>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</si>
  <si>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</si>
  <si>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</si>
  <si>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</si>
  <si>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</si>
  <si>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</si>
  <si>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</si>
  <si>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</si>
  <si>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</si>
  <si>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</si>
  <si>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</si>
  <si>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</si>
  <si>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</si>
  <si>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</si>
  <si>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</si>
  <si>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</si>
  <si>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</si>
  <si>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</si>
  <si>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</si>
  <si>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</si>
  <si>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</si>
  <si>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</si>
  <si>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</si>
  <si>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</si>
  <si>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</si>
  <si>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</si>
  <si>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</si>
  <si>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</si>
  <si>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</si>
  <si>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</si>
  <si>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</si>
  <si>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</si>
  <si>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</si>
  <si>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</si>
  <si>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</si>
  <si>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</si>
  <si>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</si>
  <si>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</si>
  <si>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</si>
  <si>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</si>
  <si>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</si>
  <si>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</si>
  <si>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</si>
  <si>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</si>
  <si>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</si>
  <si>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UNIVERSIDAD AUTONOMA DEL ESTADO DE MORELOS</t>
  </si>
  <si>
    <t>Al 31 de diciembre de 2017 y al 30 de junio de 2018 (b)</t>
  </si>
  <si>
    <t>Del 1 de enero al 30 de junio de 2018 (b)</t>
  </si>
  <si>
    <t>A. UAEM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</si>
</sst>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828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791</v>
      </c>
      <c r="C3" s="152" t="s">
        <v>3301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794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795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793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792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AK2:AK35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B45" workbookViewId="0">
      <selection activeCell="D75" sqref="D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541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UNIVERSIDAD AUTONOMA DEL ESTADO DE MORELOS, Gobierno del Estado de Morelos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junio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2092016000</v>
      </c>
      <c r="C8" s="40">
        <f t="shared" ref="C8:D8" si="0">SUM(C9:C11)</f>
        <v>1353403375</v>
      </c>
      <c r="D8" s="40">
        <f t="shared" si="0"/>
        <v>1348821328</v>
      </c>
    </row>
    <row r="9" spans="1:11" x14ac:dyDescent="0.25">
      <c r="A9" s="53" t="s">
        <v>169</v>
      </c>
      <c r="B9" s="23">
        <v>1989138911</v>
      </c>
      <c r="C9" s="23">
        <v>1336952926</v>
      </c>
      <c r="D9" s="23">
        <v>1330196497</v>
      </c>
    </row>
    <row r="10" spans="1:11" ht="14.25" x14ac:dyDescent="0.45">
      <c r="A10" s="53" t="s">
        <v>170</v>
      </c>
      <c r="B10" s="23">
        <v>102877089</v>
      </c>
      <c r="C10" s="23">
        <v>33626001</v>
      </c>
      <c r="D10" s="23">
        <v>32937791</v>
      </c>
    </row>
    <row r="11" spans="1:11" ht="14.25" x14ac:dyDescent="0.45">
      <c r="A11" s="53" t="s">
        <v>171</v>
      </c>
      <c r="B11" s="23">
        <v>0</v>
      </c>
      <c r="C11" s="23">
        <f t="shared" ref="C11" si="1">C44</f>
        <v>-17175552</v>
      </c>
      <c r="D11" s="23">
        <f>D44</f>
        <v>-14312960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2071977856</v>
      </c>
      <c r="C13" s="40">
        <f t="shared" ref="C13:D13" si="2">C14+C15</f>
        <v>1460655178</v>
      </c>
      <c r="D13" s="40">
        <f t="shared" si="2"/>
        <v>1325178033</v>
      </c>
    </row>
    <row r="14" spans="1:11" x14ac:dyDescent="0.25">
      <c r="A14" s="53" t="s">
        <v>172</v>
      </c>
      <c r="B14" s="23">
        <v>1969100767</v>
      </c>
      <c r="C14" s="23">
        <v>1417731362</v>
      </c>
      <c r="D14" s="23">
        <v>1292072068</v>
      </c>
    </row>
    <row r="15" spans="1:11" x14ac:dyDescent="0.25">
      <c r="A15" s="53" t="s">
        <v>173</v>
      </c>
      <c r="B15" s="23">
        <v>102877089</v>
      </c>
      <c r="C15" s="23">
        <v>42923816</v>
      </c>
      <c r="D15" s="23">
        <v>33105965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20038144</v>
      </c>
      <c r="C21" s="40">
        <f t="shared" ref="C21:D21" si="4">C8-C13+C17</f>
        <v>-107251803</v>
      </c>
      <c r="D21" s="40">
        <f t="shared" si="4"/>
        <v>23643295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20038144</v>
      </c>
      <c r="C23" s="40">
        <f t="shared" ref="C23:D23" si="5">C21-C11</f>
        <v>-90076251</v>
      </c>
      <c r="D23" s="40">
        <f t="shared" si="5"/>
        <v>37956255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20038144</v>
      </c>
      <c r="C25" s="40">
        <f t="shared" ref="C25" si="6">C23-C17</f>
        <v>-90076251</v>
      </c>
      <c r="D25" s="40">
        <f>D23-D17</f>
        <v>37956255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16930030</v>
      </c>
      <c r="C29" s="61">
        <f t="shared" ref="C29:D29" si="7">C30+C31</f>
        <v>13427183</v>
      </c>
      <c r="D29" s="61">
        <f t="shared" si="7"/>
        <v>11096085</v>
      </c>
    </row>
    <row r="30" spans="1:4" x14ac:dyDescent="0.25">
      <c r="A30" s="53" t="s">
        <v>187</v>
      </c>
      <c r="B30" s="60">
        <v>16930030</v>
      </c>
      <c r="C30" s="60">
        <v>13427183</v>
      </c>
      <c r="D30" s="60">
        <v>11096085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36968174</v>
      </c>
      <c r="C33" s="61">
        <f t="shared" ref="C33:D33" si="8">C25+C29</f>
        <v>-76649068</v>
      </c>
      <c r="D33" s="61">
        <f t="shared" si="8"/>
        <v>49052340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20038144</v>
      </c>
      <c r="C40" s="61">
        <f t="shared" ref="C40:D40" si="10">C41+C42</f>
        <v>17175552</v>
      </c>
      <c r="D40" s="61">
        <f t="shared" si="10"/>
        <v>14312960</v>
      </c>
    </row>
    <row r="41" spans="1:4" x14ac:dyDescent="0.25">
      <c r="A41" s="53" t="s">
        <v>195</v>
      </c>
      <c r="B41" s="60">
        <v>20038144</v>
      </c>
      <c r="C41" s="60">
        <v>17175552</v>
      </c>
      <c r="D41" s="60">
        <v>14312960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-20038144</v>
      </c>
      <c r="C44" s="61">
        <f t="shared" ref="C44:D44" si="11">C37-C40</f>
        <v>-17175552</v>
      </c>
      <c r="D44" s="61">
        <f t="shared" si="11"/>
        <v>-14312960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1989138911</v>
      </c>
      <c r="C48" s="124">
        <f>C9</f>
        <v>1336952926</v>
      </c>
      <c r="D48" s="124">
        <f t="shared" ref="D48" si="12">D9</f>
        <v>1330196497</v>
      </c>
    </row>
    <row r="49" spans="1:4" x14ac:dyDescent="0.25">
      <c r="A49" s="127" t="s">
        <v>199</v>
      </c>
      <c r="B49" s="61">
        <f>B50-B51</f>
        <v>-20038144</v>
      </c>
      <c r="C49" s="61">
        <f t="shared" ref="C49:D49" si="13">C50-C51</f>
        <v>-17175552</v>
      </c>
      <c r="D49" s="61">
        <f t="shared" si="13"/>
        <v>-14312960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20038144</v>
      </c>
      <c r="C51" s="60">
        <v>17175552</v>
      </c>
      <c r="D51" s="60">
        <v>14312960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1969100767</v>
      </c>
      <c r="C53" s="60">
        <f t="shared" ref="C53:D53" si="14">C14</f>
        <v>1417731362</v>
      </c>
      <c r="D53" s="60">
        <f t="shared" si="14"/>
        <v>1292072068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-97953988</v>
      </c>
      <c r="D57" s="61">
        <f t="shared" ref="D57" si="16">D48+D49-D53+D55</f>
        <v>23811469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20038144</v>
      </c>
      <c r="C59" s="61">
        <f t="shared" ref="C59:D59" si="17">C57-C49</f>
        <v>-80778436</v>
      </c>
      <c r="D59" s="61">
        <f t="shared" si="17"/>
        <v>38124429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102877089</v>
      </c>
      <c r="C63" s="122">
        <f t="shared" ref="C63:D63" si="18">C10</f>
        <v>33626001</v>
      </c>
      <c r="D63" s="122">
        <f t="shared" si="18"/>
        <v>32937791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102877089</v>
      </c>
      <c r="C68" s="23">
        <f t="shared" ref="C68:D68" si="20">C15</f>
        <v>42923816</v>
      </c>
      <c r="D68" s="23">
        <f t="shared" si="20"/>
        <v>33105965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-9297815</v>
      </c>
      <c r="D72" s="40">
        <f t="shared" si="22"/>
        <v>-168174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-9297815</v>
      </c>
      <c r="D74" s="40">
        <f t="shared" ref="D74" si="23">D72-D64</f>
        <v>-168174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2092016000</v>
      </c>
      <c r="Q2" s="18">
        <f>'Formato 4'!C8</f>
        <v>1353403375</v>
      </c>
      <c r="R2" s="18">
        <f>'Formato 4'!D8</f>
        <v>1348821328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1989138911</v>
      </c>
      <c r="Q3" s="18">
        <f>'Formato 4'!C9</f>
        <v>1336952926</v>
      </c>
      <c r="R3" s="18">
        <f>'Formato 4'!D9</f>
        <v>1330196497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102877089</v>
      </c>
      <c r="Q4" s="18">
        <f>'Formato 4'!C10</f>
        <v>33626001</v>
      </c>
      <c r="R4" s="18">
        <f>'Formato 4'!D10</f>
        <v>32937791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0</v>
      </c>
      <c r="Q5" s="18">
        <f>'Formato 4'!C11</f>
        <v>-17175552</v>
      </c>
      <c r="R5" s="18">
        <f>'Formato 4'!D11</f>
        <v>-14312960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2071977856</v>
      </c>
      <c r="Q6" s="18">
        <f>'Formato 4'!C13</f>
        <v>1460655178</v>
      </c>
      <c r="R6" s="18">
        <f>'Formato 4'!D13</f>
        <v>1325178033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1969100767</v>
      </c>
      <c r="Q7" s="18">
        <f>'Formato 4'!C14</f>
        <v>1417731362</v>
      </c>
      <c r="R7" s="18">
        <f>'Formato 4'!D14</f>
        <v>1292072068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102877089</v>
      </c>
      <c r="Q8" s="18">
        <f>'Formato 4'!C15</f>
        <v>42923816</v>
      </c>
      <c r="R8" s="18">
        <f>'Formato 4'!D15</f>
        <v>33105965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20038144</v>
      </c>
      <c r="Q12" s="18">
        <f>'Formato 4'!C21</f>
        <v>-107251803</v>
      </c>
      <c r="R12" s="18">
        <f>'Formato 4'!D21</f>
        <v>23643295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20038144</v>
      </c>
      <c r="Q13" s="18">
        <f>'Formato 4'!C23</f>
        <v>-90076251</v>
      </c>
      <c r="R13" s="18">
        <f>'Formato 4'!D23</f>
        <v>37956255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20038144</v>
      </c>
      <c r="Q14" s="18">
        <f>'Formato 4'!C25</f>
        <v>-90076251</v>
      </c>
      <c r="R14" s="18">
        <f>'Formato 4'!D25</f>
        <v>37956255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16930030</v>
      </c>
      <c r="Q15">
        <f>'Formato 4'!C29</f>
        <v>13427183</v>
      </c>
      <c r="R15">
        <f>'Formato 4'!D29</f>
        <v>11096085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16930030</v>
      </c>
      <c r="Q16">
        <f>'Formato 4'!C30</f>
        <v>13427183</v>
      </c>
      <c r="R16">
        <f>'Formato 4'!D30</f>
        <v>11096085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36968174</v>
      </c>
      <c r="Q18">
        <f>'Formato 4'!C33</f>
        <v>-76649068</v>
      </c>
      <c r="R18">
        <f>'Formato 4'!D33</f>
        <v>49052340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20038144</v>
      </c>
      <c r="Q22">
        <f>'Formato 4'!C40</f>
        <v>17175552</v>
      </c>
      <c r="R22">
        <f>'Formato 4'!D40</f>
        <v>14312960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20038144</v>
      </c>
      <c r="Q23">
        <f>'Formato 4'!C41</f>
        <v>17175552</v>
      </c>
      <c r="R23">
        <f>'Formato 4'!D41</f>
        <v>14312960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-20038144</v>
      </c>
      <c r="Q25">
        <f>'Formato 4'!C44</f>
        <v>-17175552</v>
      </c>
      <c r="R25">
        <f>'Formato 4'!D44</f>
        <v>-14312960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1989138911</v>
      </c>
      <c r="Q26">
        <f>'Formato 4'!C48</f>
        <v>1336952926</v>
      </c>
      <c r="R26">
        <f>'Formato 4'!D48</f>
        <v>1330196497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-20038144</v>
      </c>
      <c r="Q27">
        <f>'Formato 4'!C49</f>
        <v>-17175552</v>
      </c>
      <c r="R27">
        <f>'Formato 4'!D49</f>
        <v>-14312960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20038144</v>
      </c>
      <c r="Q29">
        <f>'Formato 4'!C51</f>
        <v>17175552</v>
      </c>
      <c r="R29">
        <f>'Formato 4'!D51</f>
        <v>14312960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1969100767</v>
      </c>
      <c r="Q30">
        <f>'Formato 4'!C53</f>
        <v>1417731362</v>
      </c>
      <c r="R30">
        <f>'Formato 4'!D53</f>
        <v>1292072068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102877089</v>
      </c>
      <c r="Q32">
        <f>'Formato 4'!C63</f>
        <v>33626001</v>
      </c>
      <c r="R32">
        <f>'Formato 4'!D63</f>
        <v>32937791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102877089</v>
      </c>
      <c r="Q36">
        <f>'Formato 4'!C68</f>
        <v>42923816</v>
      </c>
      <c r="R36">
        <f>'Formato 4'!D68</f>
        <v>33105965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0</v>
      </c>
      <c r="Q38">
        <f>'Formato 4'!C72</f>
        <v>-9297815</v>
      </c>
      <c r="R38">
        <f>'Formato 4'!D72</f>
        <v>-168174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0</v>
      </c>
      <c r="Q39">
        <f>'Formato 4'!C74</f>
        <v>-9297815</v>
      </c>
      <c r="R39">
        <f>'Formato 4'!D74</f>
        <v>-168174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B36" zoomScale="85" zoomScaleNormal="85" workbookViewId="0">
      <selection activeCell="F75" sqref="F7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junio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242295275</v>
      </c>
      <c r="C15" s="60">
        <v>377781012</v>
      </c>
      <c r="D15" s="60">
        <v>620076287</v>
      </c>
      <c r="E15" s="60">
        <v>137227553</v>
      </c>
      <c r="F15" s="60">
        <v>130473476</v>
      </c>
      <c r="G15" s="60">
        <f t="shared" si="0"/>
        <v>-111821799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ht="14.25" x14ac:dyDescent="0.45">
      <c r="A35" s="53" t="s">
        <v>241</v>
      </c>
      <c r="B35" s="60">
        <f>B36</f>
        <v>1746843636</v>
      </c>
      <c r="C35" s="60">
        <f t="shared" ref="C35:F35" si="5">C36</f>
        <v>0</v>
      </c>
      <c r="D35" s="60">
        <f t="shared" si="5"/>
        <v>1746843636</v>
      </c>
      <c r="E35" s="60">
        <f t="shared" si="5"/>
        <v>1199725373</v>
      </c>
      <c r="F35" s="60">
        <f t="shared" si="5"/>
        <v>1199723021</v>
      </c>
      <c r="G35" s="60">
        <f>G36</f>
        <v>-547120615</v>
      </c>
    </row>
    <row r="36" spans="1:8" x14ac:dyDescent="0.25">
      <c r="A36" s="63" t="s">
        <v>242</v>
      </c>
      <c r="B36" s="60">
        <v>1746843636</v>
      </c>
      <c r="C36" s="60">
        <v>0</v>
      </c>
      <c r="D36" s="60">
        <v>1746843636</v>
      </c>
      <c r="E36" s="60">
        <v>1199725373</v>
      </c>
      <c r="F36" s="60">
        <v>1199723021</v>
      </c>
      <c r="G36" s="60">
        <f>F36-B36</f>
        <v>-547120615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1989138911</v>
      </c>
      <c r="C41" s="61">
        <f t="shared" ref="C41:E41" si="7">SUM(C9,C10,C11,C12,C13,C14,C15,C16,C28,C34,C35,C37)</f>
        <v>377781012</v>
      </c>
      <c r="D41" s="61">
        <f t="shared" si="7"/>
        <v>2366919923</v>
      </c>
      <c r="E41" s="61">
        <f t="shared" si="7"/>
        <v>1336952926</v>
      </c>
      <c r="F41" s="61">
        <f>SUM(F9,F10,F11,F12,F13,F14,F15,F16,F28,F34,F35,F37)</f>
        <v>1330196497</v>
      </c>
      <c r="G41" s="61">
        <f>SUM(G9,G10,G11,G12,G13,G14,G15,G16,G28,G34,G35,G37)</f>
        <v>-658942414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102877089</v>
      </c>
      <c r="C63" s="60">
        <v>16105824</v>
      </c>
      <c r="D63" s="60">
        <v>118982913</v>
      </c>
      <c r="E63" s="60">
        <v>33626001</v>
      </c>
      <c r="F63" s="60">
        <v>32937791</v>
      </c>
      <c r="G63" s="60">
        <f>F63-B63</f>
        <v>-69939298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102877089</v>
      </c>
      <c r="C65" s="61">
        <f t="shared" ref="C65:G65" si="13">C45+C54+C59+C62+C63</f>
        <v>16105824</v>
      </c>
      <c r="D65" s="61">
        <f t="shared" si="13"/>
        <v>118982913</v>
      </c>
      <c r="E65" s="61">
        <f t="shared" si="13"/>
        <v>33626001</v>
      </c>
      <c r="F65" s="61">
        <f t="shared" si="13"/>
        <v>32937791</v>
      </c>
      <c r="G65" s="61">
        <f t="shared" si="13"/>
        <v>-69939298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2092016000</v>
      </c>
      <c r="C70" s="61">
        <f t="shared" ref="C70:G70" si="15">C41+C65+C67</f>
        <v>393886836</v>
      </c>
      <c r="D70" s="61">
        <f t="shared" si="15"/>
        <v>2485902836</v>
      </c>
      <c r="E70" s="61">
        <f t="shared" si="15"/>
        <v>1370578927</v>
      </c>
      <c r="F70" s="61">
        <f t="shared" si="15"/>
        <v>1363134288</v>
      </c>
      <c r="G70" s="61">
        <f t="shared" si="15"/>
        <v>-728881712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242295275</v>
      </c>
      <c r="Q9" s="18">
        <f>'Formato 5'!C15</f>
        <v>377781012</v>
      </c>
      <c r="R9" s="18">
        <f>'Formato 5'!D15</f>
        <v>620076287</v>
      </c>
      <c r="S9" s="18">
        <f>'Formato 5'!E15</f>
        <v>137227553</v>
      </c>
      <c r="T9" s="18">
        <f>'Formato 5'!F15</f>
        <v>130473476</v>
      </c>
      <c r="U9" s="18">
        <f>'Formato 5'!G15</f>
        <v>-111821799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1746843636</v>
      </c>
      <c r="Q29" s="18">
        <f>'Formato 5'!C35</f>
        <v>0</v>
      </c>
      <c r="R29" s="18">
        <f>'Formato 5'!D35</f>
        <v>1746843636</v>
      </c>
      <c r="S29" s="18">
        <f>'Formato 5'!E35</f>
        <v>1199725373</v>
      </c>
      <c r="T29" s="18">
        <f>'Formato 5'!F35</f>
        <v>1199723021</v>
      </c>
      <c r="U29" s="18">
        <f>'Formato 5'!G35</f>
        <v>-547120615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1746843636</v>
      </c>
      <c r="Q30" s="18">
        <f>'Formato 5'!C36</f>
        <v>0</v>
      </c>
      <c r="R30" s="18">
        <f>'Formato 5'!D36</f>
        <v>1746843636</v>
      </c>
      <c r="S30" s="18">
        <f>'Formato 5'!E36</f>
        <v>1199725373</v>
      </c>
      <c r="T30" s="18">
        <f>'Formato 5'!F36</f>
        <v>1199723021</v>
      </c>
      <c r="U30" s="18">
        <f>'Formato 5'!G36</f>
        <v>-547120615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1989138911</v>
      </c>
      <c r="Q34">
        <f>'Formato 5'!C41</f>
        <v>377781012</v>
      </c>
      <c r="R34">
        <f>'Formato 5'!D41</f>
        <v>2366919923</v>
      </c>
      <c r="S34">
        <f>'Formato 5'!E41</f>
        <v>1336952926</v>
      </c>
      <c r="T34">
        <f>'Formato 5'!F41</f>
        <v>1330196497</v>
      </c>
      <c r="U34">
        <f>'Formato 5'!G41</f>
        <v>-658942414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102877089</v>
      </c>
      <c r="Q55">
        <f>'Formato 5'!C63</f>
        <v>16105824</v>
      </c>
      <c r="R55">
        <f>'Formato 5'!D63</f>
        <v>118982913</v>
      </c>
      <c r="S55">
        <f>'Formato 5'!E63</f>
        <v>33626001</v>
      </c>
      <c r="T55">
        <f>'Formato 5'!F63</f>
        <v>32937791</v>
      </c>
      <c r="U55">
        <f>'Formato 5'!G63</f>
        <v>-69939298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102877089</v>
      </c>
      <c r="Q56">
        <f>'Formato 5'!C65</f>
        <v>16105824</v>
      </c>
      <c r="R56">
        <f>'Formato 5'!D65</f>
        <v>118982913</v>
      </c>
      <c r="S56">
        <f>'Formato 5'!E65</f>
        <v>33626001</v>
      </c>
      <c r="T56">
        <f>'Formato 5'!F65</f>
        <v>32937791</v>
      </c>
      <c r="U56">
        <f>'Formato 5'!G65</f>
        <v>-69939298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" zoomScaleNormal="100" zoomScalePageLayoutView="90" workbookViewId="0">
      <selection activeCell="G159" sqref="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3284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UNIVERSIDAD AUTONOMA DEL ESTADO DE MORELOS, Gobierno del Estado de Morelos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junio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1989138911</v>
      </c>
      <c r="C9" s="79">
        <f t="shared" ref="C9:G9" si="0">SUM(C10,C18,C28,C38,C48,C58,C62,C71,C75)</f>
        <v>377781012</v>
      </c>
      <c r="D9" s="79">
        <f t="shared" si="0"/>
        <v>2366919923</v>
      </c>
      <c r="E9" s="79">
        <f t="shared" si="0"/>
        <v>1434906914</v>
      </c>
      <c r="F9" s="79">
        <f t="shared" si="0"/>
        <v>1306385028</v>
      </c>
      <c r="G9" s="79">
        <f t="shared" si="0"/>
        <v>932013009</v>
      </c>
    </row>
    <row r="10" spans="1:7" ht="14.25" x14ac:dyDescent="0.45">
      <c r="A10" s="83" t="s">
        <v>286</v>
      </c>
      <c r="B10" s="80">
        <f>SUM(B11:B17)</f>
        <v>1223177921</v>
      </c>
      <c r="C10" s="80">
        <f t="shared" ref="C10:F10" si="1">SUM(C11:C17)</f>
        <v>11231818</v>
      </c>
      <c r="D10" s="80">
        <f t="shared" si="1"/>
        <v>1234409739</v>
      </c>
      <c r="E10" s="80">
        <f t="shared" si="1"/>
        <v>963303977</v>
      </c>
      <c r="F10" s="80">
        <f t="shared" si="1"/>
        <v>870304883</v>
      </c>
      <c r="G10" s="80">
        <f>SUM(G11:G17)</f>
        <v>271105762</v>
      </c>
    </row>
    <row r="11" spans="1:7" x14ac:dyDescent="0.25">
      <c r="A11" s="84" t="s">
        <v>287</v>
      </c>
      <c r="B11" s="80">
        <v>446715618</v>
      </c>
      <c r="C11" s="80">
        <v>158662</v>
      </c>
      <c r="D11" s="80">
        <v>446874280</v>
      </c>
      <c r="E11" s="80">
        <v>363411293</v>
      </c>
      <c r="F11" s="80">
        <v>363399861</v>
      </c>
      <c r="G11" s="80">
        <f>D11-E11</f>
        <v>83462987</v>
      </c>
    </row>
    <row r="12" spans="1:7" x14ac:dyDescent="0.25">
      <c r="A12" s="84" t="s">
        <v>288</v>
      </c>
      <c r="B12" s="80">
        <v>15239850</v>
      </c>
      <c r="C12" s="80">
        <v>0</v>
      </c>
      <c r="D12" s="80">
        <v>15239850</v>
      </c>
      <c r="E12" s="80">
        <v>6198604</v>
      </c>
      <c r="F12" s="80">
        <v>6198604</v>
      </c>
      <c r="G12" s="80">
        <f>D12-E12</f>
        <v>9041246</v>
      </c>
    </row>
    <row r="13" spans="1:7" x14ac:dyDescent="0.25">
      <c r="A13" s="84" t="s">
        <v>289</v>
      </c>
      <c r="B13" s="80">
        <v>268522807</v>
      </c>
      <c r="C13" s="80">
        <v>5901583</v>
      </c>
      <c r="D13" s="80">
        <v>274424390</v>
      </c>
      <c r="E13" s="80">
        <v>233097039</v>
      </c>
      <c r="F13" s="80">
        <v>153575870</v>
      </c>
      <c r="G13" s="80">
        <f t="shared" ref="G13:G17" si="2">D13-E13</f>
        <v>41327351</v>
      </c>
    </row>
    <row r="14" spans="1:7" x14ac:dyDescent="0.25">
      <c r="A14" s="84" t="s">
        <v>290</v>
      </c>
      <c r="B14" s="80">
        <v>171675812</v>
      </c>
      <c r="C14" s="80">
        <v>197693</v>
      </c>
      <c r="D14" s="80">
        <v>171873505</v>
      </c>
      <c r="E14" s="80">
        <v>120183142</v>
      </c>
      <c r="F14" s="80">
        <v>120183142</v>
      </c>
      <c r="G14" s="80">
        <f t="shared" si="2"/>
        <v>51690363</v>
      </c>
    </row>
    <row r="15" spans="1:7" x14ac:dyDescent="0.25">
      <c r="A15" s="84" t="s">
        <v>291</v>
      </c>
      <c r="B15" s="80">
        <v>206570885</v>
      </c>
      <c r="C15" s="80">
        <v>3075548</v>
      </c>
      <c r="D15" s="80">
        <v>209646433</v>
      </c>
      <c r="E15" s="80">
        <v>187207413</v>
      </c>
      <c r="F15" s="80">
        <v>180201097</v>
      </c>
      <c r="G15" s="80">
        <f t="shared" si="2"/>
        <v>22439020</v>
      </c>
    </row>
    <row r="16" spans="1:7" x14ac:dyDescent="0.25">
      <c r="A16" s="84" t="s">
        <v>292</v>
      </c>
      <c r="B16" s="80">
        <v>17347236</v>
      </c>
      <c r="C16" s="80">
        <v>0</v>
      </c>
      <c r="D16" s="80">
        <v>17347236</v>
      </c>
      <c r="E16" s="80">
        <v>8029000</v>
      </c>
      <c r="F16" s="80">
        <v>8029000</v>
      </c>
      <c r="G16" s="80">
        <f t="shared" si="2"/>
        <v>9318236</v>
      </c>
    </row>
    <row r="17" spans="1:7" x14ac:dyDescent="0.25">
      <c r="A17" s="84" t="s">
        <v>293</v>
      </c>
      <c r="B17" s="80">
        <v>97105713</v>
      </c>
      <c r="C17" s="80">
        <v>1898332</v>
      </c>
      <c r="D17" s="80">
        <v>99004045</v>
      </c>
      <c r="E17" s="80">
        <v>45177486</v>
      </c>
      <c r="F17" s="80">
        <v>38717309</v>
      </c>
      <c r="G17" s="80">
        <f t="shared" si="2"/>
        <v>53826559</v>
      </c>
    </row>
    <row r="18" spans="1:7" ht="14.25" x14ac:dyDescent="0.45">
      <c r="A18" s="83" t="s">
        <v>294</v>
      </c>
      <c r="B18" s="80">
        <f>SUM(B19:B27)</f>
        <v>48709480</v>
      </c>
      <c r="C18" s="80">
        <f t="shared" ref="C18:F18" si="3">SUM(C19:C27)</f>
        <v>105711</v>
      </c>
      <c r="D18" s="80">
        <f t="shared" si="3"/>
        <v>48815191</v>
      </c>
      <c r="E18" s="80">
        <f t="shared" si="3"/>
        <v>7228388</v>
      </c>
      <c r="F18" s="80">
        <f t="shared" si="3"/>
        <v>5332152</v>
      </c>
      <c r="G18" s="80">
        <f>SUM(G19:G27)</f>
        <v>41586803</v>
      </c>
    </row>
    <row r="19" spans="1:7" x14ac:dyDescent="0.25">
      <c r="A19" s="84" t="s">
        <v>295</v>
      </c>
      <c r="B19" s="80">
        <v>18152635</v>
      </c>
      <c r="C19" s="80">
        <v>72711</v>
      </c>
      <c r="D19" s="80">
        <v>18225346</v>
      </c>
      <c r="E19" s="80">
        <v>3650501</v>
      </c>
      <c r="F19" s="80">
        <v>2474223</v>
      </c>
      <c r="G19" s="80">
        <f>D19-E19</f>
        <v>14574845</v>
      </c>
    </row>
    <row r="20" spans="1:7" x14ac:dyDescent="0.25">
      <c r="A20" s="84" t="s">
        <v>296</v>
      </c>
      <c r="B20" s="80">
        <v>7438831</v>
      </c>
      <c r="C20" s="80">
        <v>0</v>
      </c>
      <c r="D20" s="80">
        <v>7438831</v>
      </c>
      <c r="E20" s="80">
        <v>974894</v>
      </c>
      <c r="F20" s="80">
        <v>837490</v>
      </c>
      <c r="G20" s="80">
        <f t="shared" ref="G20:G27" si="4">D20-E20</f>
        <v>6463937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4722913</v>
      </c>
      <c r="C22" s="80">
        <v>0</v>
      </c>
      <c r="D22" s="80">
        <v>4722913</v>
      </c>
      <c r="E22" s="80">
        <v>672830</v>
      </c>
      <c r="F22" s="80">
        <v>467903</v>
      </c>
      <c r="G22" s="80">
        <f t="shared" si="4"/>
        <v>4050083</v>
      </c>
    </row>
    <row r="23" spans="1:7" x14ac:dyDescent="0.25">
      <c r="A23" s="84" t="s">
        <v>299</v>
      </c>
      <c r="B23" s="80">
        <v>3185978</v>
      </c>
      <c r="C23" s="80">
        <v>15000</v>
      </c>
      <c r="D23" s="80">
        <v>3200978</v>
      </c>
      <c r="E23" s="80">
        <v>468699</v>
      </c>
      <c r="F23" s="80">
        <v>314084</v>
      </c>
      <c r="G23" s="80">
        <f t="shared" si="4"/>
        <v>2732279</v>
      </c>
    </row>
    <row r="24" spans="1:7" x14ac:dyDescent="0.25">
      <c r="A24" s="84" t="s">
        <v>300</v>
      </c>
      <c r="B24" s="80">
        <v>9713712</v>
      </c>
      <c r="C24" s="80">
        <v>0</v>
      </c>
      <c r="D24" s="80">
        <v>9713712</v>
      </c>
      <c r="E24" s="80">
        <v>1106089</v>
      </c>
      <c r="F24" s="80">
        <v>963615</v>
      </c>
      <c r="G24" s="80">
        <f t="shared" si="4"/>
        <v>8607623</v>
      </c>
    </row>
    <row r="25" spans="1:7" x14ac:dyDescent="0.25">
      <c r="A25" s="84" t="s">
        <v>301</v>
      </c>
      <c r="B25" s="80">
        <v>2323867</v>
      </c>
      <c r="C25" s="80">
        <v>0</v>
      </c>
      <c r="D25" s="80">
        <v>2323867</v>
      </c>
      <c r="E25" s="80">
        <v>119753</v>
      </c>
      <c r="F25" s="80">
        <v>96457</v>
      </c>
      <c r="G25" s="80">
        <f t="shared" si="4"/>
        <v>2204114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3171544</v>
      </c>
      <c r="C27" s="80">
        <v>18000</v>
      </c>
      <c r="D27" s="80">
        <v>3189544</v>
      </c>
      <c r="E27" s="80">
        <v>235622</v>
      </c>
      <c r="F27" s="80">
        <v>178380</v>
      </c>
      <c r="G27" s="80">
        <f t="shared" si="4"/>
        <v>2953922</v>
      </c>
    </row>
    <row r="28" spans="1:7" x14ac:dyDescent="0.25">
      <c r="A28" s="83" t="s">
        <v>304</v>
      </c>
      <c r="B28" s="80">
        <f>SUM(B29:B37)</f>
        <v>247665037</v>
      </c>
      <c r="C28" s="80">
        <f t="shared" ref="C28:G28" si="5">SUM(C29:C37)</f>
        <v>-77226</v>
      </c>
      <c r="D28" s="80">
        <f t="shared" si="5"/>
        <v>247587811</v>
      </c>
      <c r="E28" s="80">
        <f t="shared" si="5"/>
        <v>101585453</v>
      </c>
      <c r="F28" s="80">
        <f t="shared" si="5"/>
        <v>94204820</v>
      </c>
      <c r="G28" s="80">
        <f t="shared" si="5"/>
        <v>146002358</v>
      </c>
    </row>
    <row r="29" spans="1:7" x14ac:dyDescent="0.25">
      <c r="A29" s="84" t="s">
        <v>305</v>
      </c>
      <c r="B29" s="80">
        <v>46796569</v>
      </c>
      <c r="C29" s="80">
        <v>246127</v>
      </c>
      <c r="D29" s="80">
        <v>47042696</v>
      </c>
      <c r="E29" s="80">
        <v>19576929</v>
      </c>
      <c r="F29" s="80">
        <v>19375658</v>
      </c>
      <c r="G29" s="80">
        <f>D29-E29</f>
        <v>27465767</v>
      </c>
    </row>
    <row r="30" spans="1:7" x14ac:dyDescent="0.25">
      <c r="A30" s="84" t="s">
        <v>306</v>
      </c>
      <c r="B30" s="80">
        <v>18164659</v>
      </c>
      <c r="C30" s="80">
        <v>2089550</v>
      </c>
      <c r="D30" s="80">
        <v>20254209</v>
      </c>
      <c r="E30" s="80">
        <v>14147954</v>
      </c>
      <c r="F30" s="80">
        <v>13983529</v>
      </c>
      <c r="G30" s="80">
        <f t="shared" ref="G30:G37" si="6">D30-E30</f>
        <v>6106255</v>
      </c>
    </row>
    <row r="31" spans="1:7" x14ac:dyDescent="0.25">
      <c r="A31" s="84" t="s">
        <v>307</v>
      </c>
      <c r="B31" s="80">
        <v>93729283</v>
      </c>
      <c r="C31" s="80">
        <v>-2902502</v>
      </c>
      <c r="D31" s="80">
        <v>90826781</v>
      </c>
      <c r="E31" s="80">
        <v>30795879</v>
      </c>
      <c r="F31" s="80">
        <v>25950171</v>
      </c>
      <c r="G31" s="80">
        <f t="shared" si="6"/>
        <v>60030902</v>
      </c>
    </row>
    <row r="32" spans="1:7" x14ac:dyDescent="0.25">
      <c r="A32" s="84" t="s">
        <v>308</v>
      </c>
      <c r="B32" s="80">
        <v>13818410</v>
      </c>
      <c r="C32" s="80">
        <v>59407</v>
      </c>
      <c r="D32" s="80">
        <v>13877817</v>
      </c>
      <c r="E32" s="80">
        <v>9326043</v>
      </c>
      <c r="F32" s="80">
        <v>9324532</v>
      </c>
      <c r="G32" s="80">
        <f t="shared" si="6"/>
        <v>4551774</v>
      </c>
    </row>
    <row r="33" spans="1:7" x14ac:dyDescent="0.25">
      <c r="A33" s="84" t="s">
        <v>309</v>
      </c>
      <c r="B33" s="80">
        <v>35927720</v>
      </c>
      <c r="C33" s="80">
        <v>-6916188</v>
      </c>
      <c r="D33" s="80">
        <v>29011532</v>
      </c>
      <c r="E33" s="80">
        <v>2206620</v>
      </c>
      <c r="F33" s="80">
        <v>1202537</v>
      </c>
      <c r="G33" s="80">
        <f t="shared" si="6"/>
        <v>26804912</v>
      </c>
    </row>
    <row r="34" spans="1:7" x14ac:dyDescent="0.25">
      <c r="A34" s="84" t="s">
        <v>310</v>
      </c>
      <c r="B34" s="80">
        <v>7884000</v>
      </c>
      <c r="C34" s="80">
        <v>0</v>
      </c>
      <c r="D34" s="80">
        <v>7884000</v>
      </c>
      <c r="E34" s="80">
        <v>259265</v>
      </c>
      <c r="F34" s="80">
        <v>89975</v>
      </c>
      <c r="G34" s="80">
        <f t="shared" si="6"/>
        <v>7624735</v>
      </c>
    </row>
    <row r="35" spans="1:7" x14ac:dyDescent="0.25">
      <c r="A35" s="84" t="s">
        <v>311</v>
      </c>
      <c r="B35" s="80">
        <v>10615185</v>
      </c>
      <c r="C35" s="80">
        <v>10000</v>
      </c>
      <c r="D35" s="80">
        <v>10625185</v>
      </c>
      <c r="E35" s="80">
        <v>945076</v>
      </c>
      <c r="F35" s="80">
        <v>836752</v>
      </c>
      <c r="G35" s="80">
        <f t="shared" si="6"/>
        <v>9680109</v>
      </c>
    </row>
    <row r="36" spans="1:7" x14ac:dyDescent="0.25">
      <c r="A36" s="84" t="s">
        <v>312</v>
      </c>
      <c r="B36" s="80">
        <v>3851195</v>
      </c>
      <c r="C36" s="80">
        <v>33000</v>
      </c>
      <c r="D36" s="80">
        <v>3884195</v>
      </c>
      <c r="E36" s="80">
        <v>174096</v>
      </c>
      <c r="F36" s="80">
        <v>138602</v>
      </c>
      <c r="G36" s="80">
        <f t="shared" si="6"/>
        <v>3710099</v>
      </c>
    </row>
    <row r="37" spans="1:7" x14ac:dyDescent="0.25">
      <c r="A37" s="84" t="s">
        <v>313</v>
      </c>
      <c r="B37" s="80">
        <v>16878016</v>
      </c>
      <c r="C37" s="80">
        <v>7303380</v>
      </c>
      <c r="D37" s="80">
        <v>24181396</v>
      </c>
      <c r="E37" s="80">
        <v>24153591</v>
      </c>
      <c r="F37" s="80">
        <v>23303064</v>
      </c>
      <c r="G37" s="80">
        <f t="shared" si="6"/>
        <v>27805</v>
      </c>
    </row>
    <row r="38" spans="1:7" x14ac:dyDescent="0.25">
      <c r="A38" s="83" t="s">
        <v>314</v>
      </c>
      <c r="B38" s="80">
        <f>SUM(B39:B47)</f>
        <v>345925888</v>
      </c>
      <c r="C38" s="80">
        <f t="shared" ref="C38:G38" si="7">SUM(C39:C47)</f>
        <v>-11259612</v>
      </c>
      <c r="D38" s="80">
        <f t="shared" si="7"/>
        <v>334666276</v>
      </c>
      <c r="E38" s="80">
        <f t="shared" si="7"/>
        <v>180033934</v>
      </c>
      <c r="F38" s="80">
        <f t="shared" si="7"/>
        <v>162231222</v>
      </c>
      <c r="G38" s="80">
        <f t="shared" si="7"/>
        <v>154632342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345925888</v>
      </c>
      <c r="C43" s="80">
        <v>-11259612</v>
      </c>
      <c r="D43" s="80">
        <v>334666276</v>
      </c>
      <c r="E43" s="80">
        <v>180033934</v>
      </c>
      <c r="F43" s="80">
        <v>162231222</v>
      </c>
      <c r="G43" s="80">
        <f t="shared" si="8"/>
        <v>154632342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20674017</v>
      </c>
      <c r="C48" s="80">
        <f t="shared" ref="C48:G48" si="9">SUM(C49:C57)</f>
        <v>280000</v>
      </c>
      <c r="D48" s="80">
        <f t="shared" si="9"/>
        <v>20954017</v>
      </c>
      <c r="E48" s="80">
        <f t="shared" si="9"/>
        <v>1984415</v>
      </c>
      <c r="F48" s="80">
        <f t="shared" si="9"/>
        <v>1825245</v>
      </c>
      <c r="G48" s="80">
        <f t="shared" si="9"/>
        <v>18969602</v>
      </c>
    </row>
    <row r="49" spans="1:7" x14ac:dyDescent="0.25">
      <c r="A49" s="84" t="s">
        <v>325</v>
      </c>
      <c r="B49" s="80">
        <v>11273008</v>
      </c>
      <c r="C49" s="80">
        <v>0</v>
      </c>
      <c r="D49" s="80">
        <v>11273008</v>
      </c>
      <c r="E49" s="80">
        <v>584700</v>
      </c>
      <c r="F49" s="80">
        <v>558600</v>
      </c>
      <c r="G49" s="80">
        <f>D49-E49</f>
        <v>10688308</v>
      </c>
    </row>
    <row r="50" spans="1:7" x14ac:dyDescent="0.25">
      <c r="A50" s="84" t="s">
        <v>326</v>
      </c>
      <c r="B50" s="80">
        <v>3637286</v>
      </c>
      <c r="C50" s="80">
        <v>0</v>
      </c>
      <c r="D50" s="80">
        <v>3637286</v>
      </c>
      <c r="E50" s="80">
        <v>238235</v>
      </c>
      <c r="F50" s="80">
        <v>105166</v>
      </c>
      <c r="G50" s="80">
        <f t="shared" ref="G50:G57" si="10">D50-E50</f>
        <v>3399051</v>
      </c>
    </row>
    <row r="51" spans="1:7" x14ac:dyDescent="0.25">
      <c r="A51" s="84" t="s">
        <v>327</v>
      </c>
      <c r="B51" s="80">
        <v>1618270</v>
      </c>
      <c r="C51" s="80">
        <v>280000</v>
      </c>
      <c r="D51" s="80">
        <v>1898270</v>
      </c>
      <c r="E51" s="80">
        <v>871392</v>
      </c>
      <c r="F51" s="80">
        <v>871392</v>
      </c>
      <c r="G51" s="80">
        <f t="shared" si="10"/>
        <v>1026878</v>
      </c>
    </row>
    <row r="52" spans="1:7" x14ac:dyDescent="0.25">
      <c r="A52" s="84" t="s">
        <v>328</v>
      </c>
      <c r="B52" s="80">
        <v>1000000</v>
      </c>
      <c r="C52" s="80">
        <v>0</v>
      </c>
      <c r="D52" s="80">
        <v>1000000</v>
      </c>
      <c r="E52" s="80">
        <v>14</v>
      </c>
      <c r="F52" s="80">
        <v>14</v>
      </c>
      <c r="G52" s="80">
        <f t="shared" si="10"/>
        <v>999986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2178800</v>
      </c>
      <c r="C54" s="80">
        <v>0</v>
      </c>
      <c r="D54" s="80">
        <v>2178800</v>
      </c>
      <c r="E54" s="80">
        <v>287375</v>
      </c>
      <c r="F54" s="80">
        <v>287375</v>
      </c>
      <c r="G54" s="80">
        <f t="shared" si="10"/>
        <v>1891425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966653</v>
      </c>
      <c r="C57" s="80">
        <v>0</v>
      </c>
      <c r="D57" s="80">
        <v>966653</v>
      </c>
      <c r="E57" s="80">
        <v>2699</v>
      </c>
      <c r="F57" s="80">
        <v>2698</v>
      </c>
      <c r="G57" s="80">
        <f t="shared" si="10"/>
        <v>963954</v>
      </c>
    </row>
    <row r="58" spans="1:7" x14ac:dyDescent="0.25">
      <c r="A58" s="83" t="s">
        <v>334</v>
      </c>
      <c r="B58" s="80">
        <f>SUM(B59:B61)</f>
        <v>66018394</v>
      </c>
      <c r="C58" s="80">
        <f t="shared" ref="C58:G58" si="11">SUM(C59:C61)</f>
        <v>214309</v>
      </c>
      <c r="D58" s="80">
        <f t="shared" si="11"/>
        <v>66232703</v>
      </c>
      <c r="E58" s="80">
        <f t="shared" si="11"/>
        <v>11363831</v>
      </c>
      <c r="F58" s="80">
        <f t="shared" si="11"/>
        <v>8273480</v>
      </c>
      <c r="G58" s="80">
        <f t="shared" si="11"/>
        <v>54868872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66018394</v>
      </c>
      <c r="C60" s="80">
        <v>214309</v>
      </c>
      <c r="D60" s="80">
        <v>66232703</v>
      </c>
      <c r="E60" s="80">
        <v>11363831</v>
      </c>
      <c r="F60" s="80">
        <v>8273480</v>
      </c>
      <c r="G60" s="80">
        <f t="shared" ref="G60:G61" si="12">D60-E60</f>
        <v>54868872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3300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36968174</v>
      </c>
      <c r="C75" s="80">
        <f t="shared" ref="C75:G75" si="17">SUM(C76:C82)</f>
        <v>377286012</v>
      </c>
      <c r="D75" s="80">
        <f t="shared" si="17"/>
        <v>414254186</v>
      </c>
      <c r="E75" s="80">
        <f t="shared" si="17"/>
        <v>169406916</v>
      </c>
      <c r="F75" s="80">
        <f t="shared" si="17"/>
        <v>164213226</v>
      </c>
      <c r="G75" s="80">
        <f t="shared" si="17"/>
        <v>244847270</v>
      </c>
    </row>
    <row r="76" spans="1:7" x14ac:dyDescent="0.25">
      <c r="A76" s="84" t="s">
        <v>352</v>
      </c>
      <c r="B76" s="80">
        <v>20038144</v>
      </c>
      <c r="C76" s="80">
        <v>0</v>
      </c>
      <c r="D76" s="80">
        <v>20038144</v>
      </c>
      <c r="E76" s="80">
        <v>17175552</v>
      </c>
      <c r="F76" s="80">
        <v>14312960</v>
      </c>
      <c r="G76" s="80">
        <f>D76-E76</f>
        <v>2862592</v>
      </c>
    </row>
    <row r="77" spans="1:7" x14ac:dyDescent="0.25">
      <c r="A77" s="84" t="s">
        <v>353</v>
      </c>
      <c r="B77" s="80">
        <v>16832030</v>
      </c>
      <c r="C77" s="80">
        <v>0</v>
      </c>
      <c r="D77" s="80">
        <v>16832030</v>
      </c>
      <c r="E77" s="80">
        <v>13374939</v>
      </c>
      <c r="F77" s="80">
        <v>11056902</v>
      </c>
      <c r="G77" s="80">
        <f t="shared" ref="G77:G82" si="18">D77-E77</f>
        <v>3457091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98000</v>
      </c>
      <c r="C79" s="80">
        <v>0</v>
      </c>
      <c r="D79" s="80">
        <v>98000</v>
      </c>
      <c r="E79" s="80">
        <v>52244</v>
      </c>
      <c r="F79" s="80">
        <v>39183</v>
      </c>
      <c r="G79" s="80">
        <f t="shared" si="18"/>
        <v>45756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377286012</v>
      </c>
      <c r="D82" s="80">
        <v>377286012</v>
      </c>
      <c r="E82" s="80">
        <v>138804181</v>
      </c>
      <c r="F82" s="80">
        <v>138804181</v>
      </c>
      <c r="G82" s="80">
        <f t="shared" si="18"/>
        <v>238481831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102877089</v>
      </c>
      <c r="C84" s="79">
        <f t="shared" ref="C84:G84" si="19">SUM(C85,C93,C103,C113,C123,C133,C137,C146,C150)</f>
        <v>16105824</v>
      </c>
      <c r="D84" s="79">
        <f t="shared" si="19"/>
        <v>118982913</v>
      </c>
      <c r="E84" s="79">
        <f t="shared" si="19"/>
        <v>42923816</v>
      </c>
      <c r="F84" s="79">
        <f t="shared" si="19"/>
        <v>33105965</v>
      </c>
      <c r="G84" s="79">
        <f t="shared" si="19"/>
        <v>76059097</v>
      </c>
    </row>
    <row r="85" spans="1:7" x14ac:dyDescent="0.25">
      <c r="A85" s="83" t="s">
        <v>286</v>
      </c>
      <c r="B85" s="80">
        <f>SUM(B86:B92)</f>
        <v>11776116</v>
      </c>
      <c r="C85" s="80">
        <f t="shared" ref="C85:G85" si="20">SUM(C86:C92)</f>
        <v>0</v>
      </c>
      <c r="D85" s="80">
        <f t="shared" si="20"/>
        <v>11776116</v>
      </c>
      <c r="E85" s="80">
        <f t="shared" si="20"/>
        <v>3942700</v>
      </c>
      <c r="F85" s="80">
        <f t="shared" si="20"/>
        <v>2883071</v>
      </c>
      <c r="G85" s="80">
        <f t="shared" si="20"/>
        <v>7833416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11776116</v>
      </c>
      <c r="C92" s="80">
        <v>0</v>
      </c>
      <c r="D92" s="80">
        <v>11776116</v>
      </c>
      <c r="E92" s="80">
        <v>3942700</v>
      </c>
      <c r="F92" s="80">
        <v>2883071</v>
      </c>
      <c r="G92" s="80">
        <f t="shared" si="21"/>
        <v>7833416</v>
      </c>
    </row>
    <row r="93" spans="1:7" x14ac:dyDescent="0.25">
      <c r="A93" s="83" t="s">
        <v>294</v>
      </c>
      <c r="B93" s="80">
        <f>SUM(B94:B102)</f>
        <v>11681475</v>
      </c>
      <c r="C93" s="80">
        <f t="shared" ref="C93:G93" si="22">SUM(C94:C102)</f>
        <v>1179546</v>
      </c>
      <c r="D93" s="80">
        <f t="shared" si="22"/>
        <v>12861021</v>
      </c>
      <c r="E93" s="80">
        <f t="shared" si="22"/>
        <v>4346662</v>
      </c>
      <c r="F93" s="80">
        <f t="shared" si="22"/>
        <v>4195774</v>
      </c>
      <c r="G93" s="80">
        <f t="shared" si="22"/>
        <v>8514359</v>
      </c>
    </row>
    <row r="94" spans="1:7" x14ac:dyDescent="0.25">
      <c r="A94" s="84" t="s">
        <v>295</v>
      </c>
      <c r="B94" s="80">
        <v>6041024</v>
      </c>
      <c r="C94" s="80">
        <v>67769</v>
      </c>
      <c r="D94" s="80">
        <v>6108793</v>
      </c>
      <c r="E94" s="80">
        <v>1865225</v>
      </c>
      <c r="F94" s="80">
        <v>1846811</v>
      </c>
      <c r="G94" s="80">
        <f>D94-E94</f>
        <v>4243568</v>
      </c>
    </row>
    <row r="95" spans="1:7" x14ac:dyDescent="0.25">
      <c r="A95" s="84" t="s">
        <v>296</v>
      </c>
      <c r="B95" s="80">
        <v>209824</v>
      </c>
      <c r="C95" s="80">
        <v>0</v>
      </c>
      <c r="D95" s="80">
        <v>209824</v>
      </c>
      <c r="E95" s="80">
        <v>4796</v>
      </c>
      <c r="F95" s="80">
        <v>4796</v>
      </c>
      <c r="G95" s="80">
        <f t="shared" ref="G95:G102" si="23">D95-E95</f>
        <v>205028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478500</v>
      </c>
      <c r="C97" s="80">
        <v>52000</v>
      </c>
      <c r="D97" s="80">
        <v>530500</v>
      </c>
      <c r="E97" s="80">
        <v>251838</v>
      </c>
      <c r="F97" s="80">
        <v>198239</v>
      </c>
      <c r="G97" s="80">
        <f t="shared" si="23"/>
        <v>278662</v>
      </c>
    </row>
    <row r="98" spans="1:7" x14ac:dyDescent="0.25">
      <c r="A98" s="42" t="s">
        <v>299</v>
      </c>
      <c r="B98" s="80">
        <v>3575234</v>
      </c>
      <c r="C98" s="80">
        <v>1054000</v>
      </c>
      <c r="D98" s="80">
        <v>4629234</v>
      </c>
      <c r="E98" s="80">
        <v>1978538</v>
      </c>
      <c r="F98" s="80">
        <v>1899663</v>
      </c>
      <c r="G98" s="80">
        <f t="shared" si="23"/>
        <v>2650696</v>
      </c>
    </row>
    <row r="99" spans="1:7" x14ac:dyDescent="0.25">
      <c r="A99" s="84" t="s">
        <v>300</v>
      </c>
      <c r="B99" s="80">
        <v>387558</v>
      </c>
      <c r="C99" s="80">
        <v>0</v>
      </c>
      <c r="D99" s="80">
        <v>387558</v>
      </c>
      <c r="E99" s="80">
        <v>85671</v>
      </c>
      <c r="F99" s="80">
        <v>85671</v>
      </c>
      <c r="G99" s="80">
        <f t="shared" si="23"/>
        <v>301887</v>
      </c>
    </row>
    <row r="100" spans="1:7" x14ac:dyDescent="0.25">
      <c r="A100" s="84" t="s">
        <v>301</v>
      </c>
      <c r="B100" s="80">
        <v>275697</v>
      </c>
      <c r="C100" s="80">
        <v>5777</v>
      </c>
      <c r="D100" s="80">
        <v>281474</v>
      </c>
      <c r="E100" s="80">
        <v>29569</v>
      </c>
      <c r="F100" s="80">
        <v>29569</v>
      </c>
      <c r="G100" s="80">
        <f t="shared" si="23"/>
        <v>251905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713638</v>
      </c>
      <c r="C102" s="80">
        <v>0</v>
      </c>
      <c r="D102" s="80">
        <v>713638</v>
      </c>
      <c r="E102" s="80">
        <v>131025</v>
      </c>
      <c r="F102" s="80">
        <v>131025</v>
      </c>
      <c r="G102" s="80">
        <f t="shared" si="23"/>
        <v>582613</v>
      </c>
    </row>
    <row r="103" spans="1:7" x14ac:dyDescent="0.25">
      <c r="A103" s="83" t="s">
        <v>304</v>
      </c>
      <c r="B103" s="80">
        <f>SUM(B104:B112)</f>
        <v>29665437</v>
      </c>
      <c r="C103" s="80">
        <f>SUM(C104:C112)</f>
        <v>2128843</v>
      </c>
      <c r="D103" s="80">
        <f t="shared" ref="D103:G103" si="24">SUM(D104:D112)</f>
        <v>31794280</v>
      </c>
      <c r="E103" s="80">
        <f t="shared" si="24"/>
        <v>13197794</v>
      </c>
      <c r="F103" s="80">
        <f t="shared" si="24"/>
        <v>13087072</v>
      </c>
      <c r="G103" s="80">
        <f t="shared" si="24"/>
        <v>18596486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625799</v>
      </c>
      <c r="C105" s="80">
        <v>0</v>
      </c>
      <c r="D105" s="80">
        <v>625799</v>
      </c>
      <c r="E105" s="80">
        <v>195659</v>
      </c>
      <c r="F105" s="80">
        <v>84937</v>
      </c>
      <c r="G105" s="80">
        <f t="shared" ref="G105:G112" si="25">D105-E105</f>
        <v>430140</v>
      </c>
    </row>
    <row r="106" spans="1:7" x14ac:dyDescent="0.25">
      <c r="A106" s="84" t="s">
        <v>307</v>
      </c>
      <c r="B106" s="80">
        <v>15309136</v>
      </c>
      <c r="C106" s="80">
        <v>2001204</v>
      </c>
      <c r="D106" s="80">
        <v>17310340</v>
      </c>
      <c r="E106" s="80">
        <v>8708747</v>
      </c>
      <c r="F106" s="80">
        <v>8708747</v>
      </c>
      <c r="G106" s="80">
        <f t="shared" si="25"/>
        <v>8601593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2106746</v>
      </c>
      <c r="C108" s="80">
        <v>0</v>
      </c>
      <c r="D108" s="80">
        <v>2106746</v>
      </c>
      <c r="E108" s="80">
        <v>163896</v>
      </c>
      <c r="F108" s="80">
        <v>163896</v>
      </c>
      <c r="G108" s="80">
        <f t="shared" si="25"/>
        <v>1942850</v>
      </c>
    </row>
    <row r="109" spans="1:7" x14ac:dyDescent="0.25">
      <c r="A109" s="84" t="s">
        <v>310</v>
      </c>
      <c r="B109" s="80">
        <v>0</v>
      </c>
      <c r="C109" s="80">
        <v>3132</v>
      </c>
      <c r="D109" s="80">
        <v>3132</v>
      </c>
      <c r="E109" s="80">
        <v>3132</v>
      </c>
      <c r="F109" s="80">
        <v>3132</v>
      </c>
      <c r="G109" s="80">
        <f t="shared" si="25"/>
        <v>0</v>
      </c>
    </row>
    <row r="110" spans="1:7" x14ac:dyDescent="0.25">
      <c r="A110" s="84" t="s">
        <v>311</v>
      </c>
      <c r="B110" s="80">
        <v>10651241</v>
      </c>
      <c r="C110" s="80">
        <v>124507</v>
      </c>
      <c r="D110" s="80">
        <v>10775748</v>
      </c>
      <c r="E110" s="80">
        <v>3864038</v>
      </c>
      <c r="F110" s="80">
        <v>3864038</v>
      </c>
      <c r="G110" s="80">
        <f t="shared" si="25"/>
        <v>6911710</v>
      </c>
    </row>
    <row r="111" spans="1:7" x14ac:dyDescent="0.25">
      <c r="A111" s="84" t="s">
        <v>312</v>
      </c>
      <c r="B111" s="80">
        <v>711753</v>
      </c>
      <c r="C111" s="80">
        <v>0</v>
      </c>
      <c r="D111" s="80">
        <v>711753</v>
      </c>
      <c r="E111" s="80">
        <v>262322</v>
      </c>
      <c r="F111" s="80">
        <v>262322</v>
      </c>
      <c r="G111" s="80">
        <f t="shared" si="25"/>
        <v>449431</v>
      </c>
    </row>
    <row r="112" spans="1:7" x14ac:dyDescent="0.25">
      <c r="A112" s="84" t="s">
        <v>313</v>
      </c>
      <c r="B112" s="80">
        <v>260762</v>
      </c>
      <c r="C112" s="80">
        <v>0</v>
      </c>
      <c r="D112" s="80">
        <v>260762</v>
      </c>
      <c r="E112" s="80">
        <v>0</v>
      </c>
      <c r="F112" s="80">
        <v>0</v>
      </c>
      <c r="G112" s="80">
        <f t="shared" si="25"/>
        <v>260762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21797082</v>
      </c>
      <c r="C123" s="80">
        <f t="shared" ref="C123:G123" si="28">SUM(C124:C132)</f>
        <v>4717732</v>
      </c>
      <c r="D123" s="80">
        <f t="shared" si="28"/>
        <v>26514814</v>
      </c>
      <c r="E123" s="80">
        <f t="shared" si="28"/>
        <v>4572515</v>
      </c>
      <c r="F123" s="80">
        <f t="shared" si="28"/>
        <v>4048277</v>
      </c>
      <c r="G123" s="80">
        <f t="shared" si="28"/>
        <v>21942299</v>
      </c>
    </row>
    <row r="124" spans="1:7" x14ac:dyDescent="0.25">
      <c r="A124" s="84" t="s">
        <v>325</v>
      </c>
      <c r="B124" s="80">
        <v>8809902</v>
      </c>
      <c r="C124" s="80">
        <v>4974828</v>
      </c>
      <c r="D124" s="80">
        <v>13784730</v>
      </c>
      <c r="E124" s="80">
        <v>2072183</v>
      </c>
      <c r="F124" s="80">
        <v>2029474</v>
      </c>
      <c r="G124" s="80">
        <f>D124-E124</f>
        <v>11712547</v>
      </c>
    </row>
    <row r="125" spans="1:7" x14ac:dyDescent="0.25">
      <c r="A125" s="84" t="s">
        <v>326</v>
      </c>
      <c r="B125" s="80">
        <v>3388819</v>
      </c>
      <c r="C125" s="80">
        <v>14248</v>
      </c>
      <c r="D125" s="80">
        <v>3403067</v>
      </c>
      <c r="E125" s="80">
        <v>566149</v>
      </c>
      <c r="F125" s="80">
        <v>555150</v>
      </c>
      <c r="G125" s="80">
        <f t="shared" ref="G125:G132" si="29">D125-E125</f>
        <v>2836918</v>
      </c>
    </row>
    <row r="126" spans="1:7" x14ac:dyDescent="0.25">
      <c r="A126" s="84" t="s">
        <v>327</v>
      </c>
      <c r="B126" s="80">
        <v>7439844</v>
      </c>
      <c r="C126" s="80">
        <v>-382344</v>
      </c>
      <c r="D126" s="80">
        <v>7057500</v>
      </c>
      <c r="E126" s="80">
        <v>1326437</v>
      </c>
      <c r="F126" s="80">
        <v>1279224</v>
      </c>
      <c r="G126" s="80">
        <f t="shared" si="29"/>
        <v>5731063</v>
      </c>
    </row>
    <row r="127" spans="1:7" x14ac:dyDescent="0.25">
      <c r="A127" s="84" t="s">
        <v>328</v>
      </c>
      <c r="B127" s="80">
        <v>0</v>
      </c>
      <c r="C127" s="80">
        <v>40000</v>
      </c>
      <c r="D127" s="80">
        <v>40000</v>
      </c>
      <c r="E127" s="80">
        <v>0</v>
      </c>
      <c r="F127" s="80">
        <v>0</v>
      </c>
      <c r="G127" s="80">
        <f t="shared" si="29"/>
        <v>40000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951221</v>
      </c>
      <c r="C129" s="80">
        <v>0</v>
      </c>
      <c r="D129" s="80">
        <v>951221</v>
      </c>
      <c r="E129" s="80">
        <v>354151</v>
      </c>
      <c r="F129" s="80">
        <v>179047</v>
      </c>
      <c r="G129" s="80">
        <f t="shared" si="29"/>
        <v>597070</v>
      </c>
    </row>
    <row r="130" spans="1:7" x14ac:dyDescent="0.25">
      <c r="A130" s="84" t="s">
        <v>331</v>
      </c>
      <c r="B130" s="80">
        <v>0</v>
      </c>
      <c r="C130" s="80">
        <v>71000</v>
      </c>
      <c r="D130" s="80">
        <v>71000</v>
      </c>
      <c r="E130" s="80">
        <v>40000</v>
      </c>
      <c r="F130" s="80">
        <v>0</v>
      </c>
      <c r="G130" s="80">
        <f t="shared" si="29"/>
        <v>31000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1207296</v>
      </c>
      <c r="C132" s="80">
        <v>0</v>
      </c>
      <c r="D132" s="80">
        <v>1207296</v>
      </c>
      <c r="E132" s="80">
        <v>213595</v>
      </c>
      <c r="F132" s="80">
        <v>5382</v>
      </c>
      <c r="G132" s="80">
        <f t="shared" si="29"/>
        <v>993701</v>
      </c>
    </row>
    <row r="133" spans="1:7" x14ac:dyDescent="0.25">
      <c r="A133" s="83" t="s">
        <v>334</v>
      </c>
      <c r="B133" s="80">
        <f>SUM(B134:B136)</f>
        <v>11856006</v>
      </c>
      <c r="C133" s="80">
        <f t="shared" ref="C133:G133" si="30">SUM(C134:C136)</f>
        <v>7000000</v>
      </c>
      <c r="D133" s="80">
        <f t="shared" si="30"/>
        <v>18856006</v>
      </c>
      <c r="E133" s="80">
        <f t="shared" si="30"/>
        <v>15784442</v>
      </c>
      <c r="F133" s="80">
        <f t="shared" si="30"/>
        <v>7812068</v>
      </c>
      <c r="G133" s="80">
        <f t="shared" si="30"/>
        <v>3071564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11856006</v>
      </c>
      <c r="C135" s="80">
        <v>7000000</v>
      </c>
      <c r="D135" s="80">
        <v>18856006</v>
      </c>
      <c r="E135" s="80">
        <v>15784442</v>
      </c>
      <c r="F135" s="80">
        <v>7812068</v>
      </c>
      <c r="G135" s="80">
        <f t="shared" ref="G135:G136" si="31">D135-E135</f>
        <v>3071564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16100973</v>
      </c>
      <c r="C137" s="80">
        <f t="shared" ref="C137:G137" si="32">SUM(C138:C142,C144:C145)</f>
        <v>0</v>
      </c>
      <c r="D137" s="80">
        <f t="shared" si="32"/>
        <v>16100973</v>
      </c>
      <c r="E137" s="80">
        <f t="shared" si="32"/>
        <v>0</v>
      </c>
      <c r="F137" s="80">
        <f t="shared" si="32"/>
        <v>0</v>
      </c>
      <c r="G137" s="80">
        <f t="shared" si="32"/>
        <v>16100973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16100973</v>
      </c>
      <c r="C142" s="80">
        <v>0</v>
      </c>
      <c r="D142" s="80">
        <v>16100973</v>
      </c>
      <c r="E142" s="80">
        <v>0</v>
      </c>
      <c r="F142" s="80">
        <v>0</v>
      </c>
      <c r="G142" s="80">
        <f t="shared" si="33"/>
        <v>16100973</v>
      </c>
    </row>
    <row r="143" spans="1:7" x14ac:dyDescent="0.25">
      <c r="A143" s="84" t="s">
        <v>3300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1079703</v>
      </c>
      <c r="D150" s="80">
        <f t="shared" si="36"/>
        <v>1079703</v>
      </c>
      <c r="E150" s="80">
        <f t="shared" si="36"/>
        <v>1079703</v>
      </c>
      <c r="F150" s="80">
        <f t="shared" si="36"/>
        <v>1079703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1079703</v>
      </c>
      <c r="D157" s="80">
        <v>1079703</v>
      </c>
      <c r="E157" s="80">
        <v>1079703</v>
      </c>
      <c r="F157" s="80">
        <v>1079703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2092016000</v>
      </c>
      <c r="C159" s="79">
        <f t="shared" ref="C159:G159" si="38">C9+C84</f>
        <v>393886836</v>
      </c>
      <c r="D159" s="79">
        <f t="shared" si="38"/>
        <v>2485902836</v>
      </c>
      <c r="E159" s="79">
        <f t="shared" si="38"/>
        <v>1477830730</v>
      </c>
      <c r="F159" s="79">
        <f t="shared" si="38"/>
        <v>1339490993</v>
      </c>
      <c r="G159" s="79">
        <f t="shared" si="38"/>
        <v>1008072106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1989138911</v>
      </c>
      <c r="Q2" s="18">
        <f>'Formato 6 a)'!C9</f>
        <v>377781012</v>
      </c>
      <c r="R2" s="18">
        <f>'Formato 6 a)'!D9</f>
        <v>2366919923</v>
      </c>
      <c r="S2" s="18">
        <f>'Formato 6 a)'!E9</f>
        <v>1434906914</v>
      </c>
      <c r="T2" s="18">
        <f>'Formato 6 a)'!F9</f>
        <v>1306385028</v>
      </c>
      <c r="U2" s="18">
        <f>'Formato 6 a)'!G9</f>
        <v>932013009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1223177921</v>
      </c>
      <c r="Q3" s="18">
        <f>'Formato 6 a)'!C10</f>
        <v>11231818</v>
      </c>
      <c r="R3" s="18">
        <f>'Formato 6 a)'!D10</f>
        <v>1234409739</v>
      </c>
      <c r="S3" s="18">
        <f>'Formato 6 a)'!E10</f>
        <v>963303977</v>
      </c>
      <c r="T3" s="18">
        <f>'Formato 6 a)'!F10</f>
        <v>870304883</v>
      </c>
      <c r="U3" s="18">
        <f>'Formato 6 a)'!G10</f>
        <v>271105762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446715618</v>
      </c>
      <c r="Q4" s="18">
        <f>'Formato 6 a)'!C11</f>
        <v>158662</v>
      </c>
      <c r="R4" s="18">
        <f>'Formato 6 a)'!D11</f>
        <v>446874280</v>
      </c>
      <c r="S4" s="18">
        <f>'Formato 6 a)'!E11</f>
        <v>363411293</v>
      </c>
      <c r="T4" s="18">
        <f>'Formato 6 a)'!F11</f>
        <v>363399861</v>
      </c>
      <c r="U4" s="18">
        <f>'Formato 6 a)'!G11</f>
        <v>83462987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15239850</v>
      </c>
      <c r="Q5" s="18">
        <f>'Formato 6 a)'!C12</f>
        <v>0</v>
      </c>
      <c r="R5" s="18">
        <f>'Formato 6 a)'!D12</f>
        <v>15239850</v>
      </c>
      <c r="S5" s="18">
        <f>'Formato 6 a)'!E12</f>
        <v>6198604</v>
      </c>
      <c r="T5" s="18">
        <f>'Formato 6 a)'!F12</f>
        <v>6198604</v>
      </c>
      <c r="U5" s="18">
        <f>'Formato 6 a)'!G12</f>
        <v>9041246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268522807</v>
      </c>
      <c r="Q6" s="18">
        <f>'Formato 6 a)'!C13</f>
        <v>5901583</v>
      </c>
      <c r="R6" s="18">
        <f>'Formato 6 a)'!D13</f>
        <v>274424390</v>
      </c>
      <c r="S6" s="18">
        <f>'Formato 6 a)'!E13</f>
        <v>233097039</v>
      </c>
      <c r="T6" s="18">
        <f>'Formato 6 a)'!F13</f>
        <v>153575870</v>
      </c>
      <c r="U6" s="18">
        <f>'Formato 6 a)'!G13</f>
        <v>41327351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171675812</v>
      </c>
      <c r="Q7" s="18">
        <f>'Formato 6 a)'!C14</f>
        <v>197693</v>
      </c>
      <c r="R7" s="18">
        <f>'Formato 6 a)'!D14</f>
        <v>171873505</v>
      </c>
      <c r="S7" s="18">
        <f>'Formato 6 a)'!E14</f>
        <v>120183142</v>
      </c>
      <c r="T7" s="18">
        <f>'Formato 6 a)'!F14</f>
        <v>120183142</v>
      </c>
      <c r="U7" s="18">
        <f>'Formato 6 a)'!G14</f>
        <v>51690363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206570885</v>
      </c>
      <c r="Q8" s="18">
        <f>'Formato 6 a)'!C15</f>
        <v>3075548</v>
      </c>
      <c r="R8" s="18">
        <f>'Formato 6 a)'!D15</f>
        <v>209646433</v>
      </c>
      <c r="S8" s="18">
        <f>'Formato 6 a)'!E15</f>
        <v>187207413</v>
      </c>
      <c r="T8" s="18">
        <f>'Formato 6 a)'!F15</f>
        <v>180201097</v>
      </c>
      <c r="U8" s="18">
        <f>'Formato 6 a)'!G15</f>
        <v>22439020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17347236</v>
      </c>
      <c r="Q9" s="18">
        <f>'Formato 6 a)'!C16</f>
        <v>0</v>
      </c>
      <c r="R9" s="18">
        <f>'Formato 6 a)'!D16</f>
        <v>17347236</v>
      </c>
      <c r="S9" s="18">
        <f>'Formato 6 a)'!E16</f>
        <v>8029000</v>
      </c>
      <c r="T9" s="18">
        <f>'Formato 6 a)'!F16</f>
        <v>8029000</v>
      </c>
      <c r="U9" s="18">
        <f>'Formato 6 a)'!G16</f>
        <v>9318236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97105713</v>
      </c>
      <c r="Q10" s="18">
        <f>'Formato 6 a)'!C17</f>
        <v>1898332</v>
      </c>
      <c r="R10" s="18">
        <f>'Formato 6 a)'!D17</f>
        <v>99004045</v>
      </c>
      <c r="S10" s="18">
        <f>'Formato 6 a)'!E17</f>
        <v>45177486</v>
      </c>
      <c r="T10" s="18">
        <f>'Formato 6 a)'!F17</f>
        <v>38717309</v>
      </c>
      <c r="U10" s="18">
        <f>'Formato 6 a)'!G17</f>
        <v>53826559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48709480</v>
      </c>
      <c r="Q11" s="18">
        <f>'Formato 6 a)'!C18</f>
        <v>105711</v>
      </c>
      <c r="R11" s="18">
        <f>'Formato 6 a)'!D18</f>
        <v>48815191</v>
      </c>
      <c r="S11" s="18">
        <f>'Formato 6 a)'!E18</f>
        <v>7228388</v>
      </c>
      <c r="T11" s="18">
        <f>'Formato 6 a)'!F18</f>
        <v>5332152</v>
      </c>
      <c r="U11" s="18">
        <f>'Formato 6 a)'!G18</f>
        <v>41586803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18152635</v>
      </c>
      <c r="Q12" s="18">
        <f>'Formato 6 a)'!C19</f>
        <v>72711</v>
      </c>
      <c r="R12" s="18">
        <f>'Formato 6 a)'!D19</f>
        <v>18225346</v>
      </c>
      <c r="S12" s="18">
        <f>'Formato 6 a)'!E19</f>
        <v>3650501</v>
      </c>
      <c r="T12" s="18">
        <f>'Formato 6 a)'!F19</f>
        <v>2474223</v>
      </c>
      <c r="U12" s="18">
        <f>'Formato 6 a)'!G19</f>
        <v>14574845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7438831</v>
      </c>
      <c r="Q13" s="18">
        <f>'Formato 6 a)'!C20</f>
        <v>0</v>
      </c>
      <c r="R13" s="18">
        <f>'Formato 6 a)'!D20</f>
        <v>7438831</v>
      </c>
      <c r="S13" s="18">
        <f>'Formato 6 a)'!E20</f>
        <v>974894</v>
      </c>
      <c r="T13" s="18">
        <f>'Formato 6 a)'!F20</f>
        <v>837490</v>
      </c>
      <c r="U13" s="18">
        <f>'Formato 6 a)'!G20</f>
        <v>6463937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4722913</v>
      </c>
      <c r="Q15" s="18">
        <f>'Formato 6 a)'!C22</f>
        <v>0</v>
      </c>
      <c r="R15" s="18">
        <f>'Formato 6 a)'!D22</f>
        <v>4722913</v>
      </c>
      <c r="S15" s="18">
        <f>'Formato 6 a)'!E22</f>
        <v>672830</v>
      </c>
      <c r="T15" s="18">
        <f>'Formato 6 a)'!F22</f>
        <v>467903</v>
      </c>
      <c r="U15" s="18">
        <f>'Formato 6 a)'!G22</f>
        <v>4050083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3185978</v>
      </c>
      <c r="Q16" s="18">
        <f>'Formato 6 a)'!C23</f>
        <v>15000</v>
      </c>
      <c r="R16" s="18">
        <f>'Formato 6 a)'!D23</f>
        <v>3200978</v>
      </c>
      <c r="S16" s="18">
        <f>'Formato 6 a)'!E23</f>
        <v>468699</v>
      </c>
      <c r="T16" s="18">
        <f>'Formato 6 a)'!F23</f>
        <v>314084</v>
      </c>
      <c r="U16" s="18">
        <f>'Formato 6 a)'!G23</f>
        <v>2732279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9713712</v>
      </c>
      <c r="Q17" s="18">
        <f>'Formato 6 a)'!C24</f>
        <v>0</v>
      </c>
      <c r="R17" s="18">
        <f>'Formato 6 a)'!D24</f>
        <v>9713712</v>
      </c>
      <c r="S17" s="18">
        <f>'Formato 6 a)'!E24</f>
        <v>1106089</v>
      </c>
      <c r="T17" s="18">
        <f>'Formato 6 a)'!F24</f>
        <v>963615</v>
      </c>
      <c r="U17" s="18">
        <f>'Formato 6 a)'!G24</f>
        <v>8607623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2323867</v>
      </c>
      <c r="Q18" s="18">
        <f>'Formato 6 a)'!C25</f>
        <v>0</v>
      </c>
      <c r="R18" s="18">
        <f>'Formato 6 a)'!D25</f>
        <v>2323867</v>
      </c>
      <c r="S18" s="18">
        <f>'Formato 6 a)'!E25</f>
        <v>119753</v>
      </c>
      <c r="T18" s="18">
        <f>'Formato 6 a)'!F25</f>
        <v>96457</v>
      </c>
      <c r="U18" s="18">
        <f>'Formato 6 a)'!G25</f>
        <v>2204114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3171544</v>
      </c>
      <c r="Q20" s="18">
        <f>'Formato 6 a)'!C27</f>
        <v>18000</v>
      </c>
      <c r="R20" s="18">
        <f>'Formato 6 a)'!D27</f>
        <v>3189544</v>
      </c>
      <c r="S20" s="18">
        <f>'Formato 6 a)'!E27</f>
        <v>235622</v>
      </c>
      <c r="T20" s="18">
        <f>'Formato 6 a)'!F27</f>
        <v>178380</v>
      </c>
      <c r="U20" s="18">
        <f>'Formato 6 a)'!G27</f>
        <v>2953922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247665037</v>
      </c>
      <c r="Q21" s="18">
        <f>'Formato 6 a)'!C28</f>
        <v>-77226</v>
      </c>
      <c r="R21" s="18">
        <f>'Formato 6 a)'!D28</f>
        <v>247587811</v>
      </c>
      <c r="S21" s="18">
        <f>'Formato 6 a)'!E28</f>
        <v>101585453</v>
      </c>
      <c r="T21" s="18">
        <f>'Formato 6 a)'!F28</f>
        <v>94204820</v>
      </c>
      <c r="U21" s="18">
        <f>'Formato 6 a)'!G28</f>
        <v>146002358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46796569</v>
      </c>
      <c r="Q22" s="18">
        <f>'Formato 6 a)'!C29</f>
        <v>246127</v>
      </c>
      <c r="R22" s="18">
        <f>'Formato 6 a)'!D29</f>
        <v>47042696</v>
      </c>
      <c r="S22" s="18">
        <f>'Formato 6 a)'!E29</f>
        <v>19576929</v>
      </c>
      <c r="T22" s="18">
        <f>'Formato 6 a)'!F29</f>
        <v>19375658</v>
      </c>
      <c r="U22" s="18">
        <f>'Formato 6 a)'!G29</f>
        <v>27465767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18164659</v>
      </c>
      <c r="Q23" s="18">
        <f>'Formato 6 a)'!C30</f>
        <v>2089550</v>
      </c>
      <c r="R23" s="18">
        <f>'Formato 6 a)'!D30</f>
        <v>20254209</v>
      </c>
      <c r="S23" s="18">
        <f>'Formato 6 a)'!E30</f>
        <v>14147954</v>
      </c>
      <c r="T23" s="18">
        <f>'Formato 6 a)'!F30</f>
        <v>13983529</v>
      </c>
      <c r="U23" s="18">
        <f>'Formato 6 a)'!G30</f>
        <v>6106255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93729283</v>
      </c>
      <c r="Q24" s="18">
        <f>'Formato 6 a)'!C31</f>
        <v>-2902502</v>
      </c>
      <c r="R24" s="18">
        <f>'Formato 6 a)'!D31</f>
        <v>90826781</v>
      </c>
      <c r="S24" s="18">
        <f>'Formato 6 a)'!E31</f>
        <v>30795879</v>
      </c>
      <c r="T24" s="18">
        <f>'Formato 6 a)'!F31</f>
        <v>25950171</v>
      </c>
      <c r="U24" s="18">
        <f>'Formato 6 a)'!G31</f>
        <v>60030902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13818410</v>
      </c>
      <c r="Q25" s="18">
        <f>'Formato 6 a)'!C32</f>
        <v>59407</v>
      </c>
      <c r="R25" s="18">
        <f>'Formato 6 a)'!D32</f>
        <v>13877817</v>
      </c>
      <c r="S25" s="18">
        <f>'Formato 6 a)'!E32</f>
        <v>9326043</v>
      </c>
      <c r="T25" s="18">
        <f>'Formato 6 a)'!F32</f>
        <v>9324532</v>
      </c>
      <c r="U25" s="18">
        <f>'Formato 6 a)'!G32</f>
        <v>4551774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35927720</v>
      </c>
      <c r="Q26" s="18">
        <f>'Formato 6 a)'!C33</f>
        <v>-6916188</v>
      </c>
      <c r="R26" s="18">
        <f>'Formato 6 a)'!D33</f>
        <v>29011532</v>
      </c>
      <c r="S26" s="18">
        <f>'Formato 6 a)'!E33</f>
        <v>2206620</v>
      </c>
      <c r="T26" s="18">
        <f>'Formato 6 a)'!F33</f>
        <v>1202537</v>
      </c>
      <c r="U26" s="18">
        <f>'Formato 6 a)'!G33</f>
        <v>26804912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7884000</v>
      </c>
      <c r="Q27" s="18">
        <f>'Formato 6 a)'!C34</f>
        <v>0</v>
      </c>
      <c r="R27" s="18">
        <f>'Formato 6 a)'!D34</f>
        <v>7884000</v>
      </c>
      <c r="S27" s="18">
        <f>'Formato 6 a)'!E34</f>
        <v>259265</v>
      </c>
      <c r="T27" s="18">
        <f>'Formato 6 a)'!F34</f>
        <v>89975</v>
      </c>
      <c r="U27" s="18">
        <f>'Formato 6 a)'!G34</f>
        <v>7624735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10615185</v>
      </c>
      <c r="Q28" s="18">
        <f>'Formato 6 a)'!C35</f>
        <v>10000</v>
      </c>
      <c r="R28" s="18">
        <f>'Formato 6 a)'!D35</f>
        <v>10625185</v>
      </c>
      <c r="S28" s="18">
        <f>'Formato 6 a)'!E35</f>
        <v>945076</v>
      </c>
      <c r="T28" s="18">
        <f>'Formato 6 a)'!F35</f>
        <v>836752</v>
      </c>
      <c r="U28" s="18">
        <f>'Formato 6 a)'!G35</f>
        <v>9680109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3851195</v>
      </c>
      <c r="Q29" s="18">
        <f>'Formato 6 a)'!C36</f>
        <v>33000</v>
      </c>
      <c r="R29" s="18">
        <f>'Formato 6 a)'!D36</f>
        <v>3884195</v>
      </c>
      <c r="S29" s="18">
        <f>'Formato 6 a)'!E36</f>
        <v>174096</v>
      </c>
      <c r="T29" s="18">
        <f>'Formato 6 a)'!F36</f>
        <v>138602</v>
      </c>
      <c r="U29" s="18">
        <f>'Formato 6 a)'!G36</f>
        <v>3710099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16878016</v>
      </c>
      <c r="Q30" s="18">
        <f>'Formato 6 a)'!C37</f>
        <v>7303380</v>
      </c>
      <c r="R30" s="18">
        <f>'Formato 6 a)'!D37</f>
        <v>24181396</v>
      </c>
      <c r="S30" s="18">
        <f>'Formato 6 a)'!E37</f>
        <v>24153591</v>
      </c>
      <c r="T30" s="18">
        <f>'Formato 6 a)'!F37</f>
        <v>23303064</v>
      </c>
      <c r="U30" s="18">
        <f>'Formato 6 a)'!G37</f>
        <v>27805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345925888</v>
      </c>
      <c r="Q31" s="18">
        <f>'Formato 6 a)'!C38</f>
        <v>-11259612</v>
      </c>
      <c r="R31" s="18">
        <f>'Formato 6 a)'!D38</f>
        <v>334666276</v>
      </c>
      <c r="S31" s="18">
        <f>'Formato 6 a)'!E38</f>
        <v>180033934</v>
      </c>
      <c r="T31" s="18">
        <f>'Formato 6 a)'!F38</f>
        <v>162231222</v>
      </c>
      <c r="U31" s="18">
        <f>'Formato 6 a)'!G38</f>
        <v>154632342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345925888</v>
      </c>
      <c r="Q36" s="18">
        <f>'Formato 6 a)'!C43</f>
        <v>-11259612</v>
      </c>
      <c r="R36" s="18">
        <f>'Formato 6 a)'!D43</f>
        <v>334666276</v>
      </c>
      <c r="S36" s="18">
        <f>'Formato 6 a)'!E43</f>
        <v>180033934</v>
      </c>
      <c r="T36" s="18">
        <f>'Formato 6 a)'!F43</f>
        <v>162231222</v>
      </c>
      <c r="U36" s="18">
        <f>'Formato 6 a)'!G43</f>
        <v>154632342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20674017</v>
      </c>
      <c r="Q41" s="18">
        <f>'Formato 6 a)'!C48</f>
        <v>280000</v>
      </c>
      <c r="R41" s="18">
        <f>'Formato 6 a)'!D48</f>
        <v>20954017</v>
      </c>
      <c r="S41" s="18">
        <f>'Formato 6 a)'!E48</f>
        <v>1984415</v>
      </c>
      <c r="T41" s="18">
        <f>'Formato 6 a)'!F48</f>
        <v>1825245</v>
      </c>
      <c r="U41" s="18">
        <f>'Formato 6 a)'!G48</f>
        <v>18969602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11273008</v>
      </c>
      <c r="Q42" s="18">
        <f>'Formato 6 a)'!C49</f>
        <v>0</v>
      </c>
      <c r="R42" s="18">
        <f>'Formato 6 a)'!D49</f>
        <v>11273008</v>
      </c>
      <c r="S42" s="18">
        <f>'Formato 6 a)'!E49</f>
        <v>584700</v>
      </c>
      <c r="T42" s="18">
        <f>'Formato 6 a)'!F49</f>
        <v>558600</v>
      </c>
      <c r="U42" s="18">
        <f>'Formato 6 a)'!G49</f>
        <v>10688308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3637286</v>
      </c>
      <c r="Q43" s="18">
        <f>'Formato 6 a)'!C50</f>
        <v>0</v>
      </c>
      <c r="R43" s="18">
        <f>'Formato 6 a)'!D50</f>
        <v>3637286</v>
      </c>
      <c r="S43" s="18">
        <f>'Formato 6 a)'!E50</f>
        <v>238235</v>
      </c>
      <c r="T43" s="18">
        <f>'Formato 6 a)'!F50</f>
        <v>105166</v>
      </c>
      <c r="U43" s="18">
        <f>'Formato 6 a)'!G50</f>
        <v>3399051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1618270</v>
      </c>
      <c r="Q44" s="18">
        <f>'Formato 6 a)'!C51</f>
        <v>280000</v>
      </c>
      <c r="R44" s="18">
        <f>'Formato 6 a)'!D51</f>
        <v>1898270</v>
      </c>
      <c r="S44" s="18">
        <f>'Formato 6 a)'!E51</f>
        <v>871392</v>
      </c>
      <c r="T44" s="18">
        <f>'Formato 6 a)'!F51</f>
        <v>871392</v>
      </c>
      <c r="U44" s="18">
        <f>'Formato 6 a)'!G51</f>
        <v>1026878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1000000</v>
      </c>
      <c r="Q45" s="18">
        <f>'Formato 6 a)'!C52</f>
        <v>0</v>
      </c>
      <c r="R45" s="18">
        <f>'Formato 6 a)'!D52</f>
        <v>1000000</v>
      </c>
      <c r="S45" s="18">
        <f>'Formato 6 a)'!E52</f>
        <v>14</v>
      </c>
      <c r="T45" s="18">
        <f>'Formato 6 a)'!F52</f>
        <v>14</v>
      </c>
      <c r="U45" s="18">
        <f>'Formato 6 a)'!G52</f>
        <v>999986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2178800</v>
      </c>
      <c r="Q47" s="18">
        <f>'Formato 6 a)'!C54</f>
        <v>0</v>
      </c>
      <c r="R47" s="18">
        <f>'Formato 6 a)'!D54</f>
        <v>2178800</v>
      </c>
      <c r="S47" s="18">
        <f>'Formato 6 a)'!E54</f>
        <v>287375</v>
      </c>
      <c r="T47" s="18">
        <f>'Formato 6 a)'!F54</f>
        <v>287375</v>
      </c>
      <c r="U47" s="18">
        <f>'Formato 6 a)'!G54</f>
        <v>1891425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966653</v>
      </c>
      <c r="Q50" s="18">
        <f>'Formato 6 a)'!C57</f>
        <v>0</v>
      </c>
      <c r="R50" s="18">
        <f>'Formato 6 a)'!D57</f>
        <v>966653</v>
      </c>
      <c r="S50" s="18">
        <f>'Formato 6 a)'!E57</f>
        <v>2699</v>
      </c>
      <c r="T50" s="18">
        <f>'Formato 6 a)'!F57</f>
        <v>2698</v>
      </c>
      <c r="U50" s="18">
        <f>'Formato 6 a)'!G57</f>
        <v>963954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66018394</v>
      </c>
      <c r="Q51" s="18">
        <f>'Formato 6 a)'!C58</f>
        <v>214309</v>
      </c>
      <c r="R51" s="18">
        <f>'Formato 6 a)'!D58</f>
        <v>66232703</v>
      </c>
      <c r="S51" s="18">
        <f>'Formato 6 a)'!E58</f>
        <v>11363831</v>
      </c>
      <c r="T51" s="18">
        <f>'Formato 6 a)'!F58</f>
        <v>8273480</v>
      </c>
      <c r="U51" s="18">
        <f>'Formato 6 a)'!G58</f>
        <v>54868872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66018394</v>
      </c>
      <c r="Q53" s="18">
        <f>'Formato 6 a)'!C60</f>
        <v>214309</v>
      </c>
      <c r="R53" s="18">
        <f>'Formato 6 a)'!D60</f>
        <v>66232703</v>
      </c>
      <c r="S53" s="18">
        <f>'Formato 6 a)'!E60</f>
        <v>11363831</v>
      </c>
      <c r="T53" s="18">
        <f>'Formato 6 a)'!F60</f>
        <v>8273480</v>
      </c>
      <c r="U53" s="18">
        <f>'Formato 6 a)'!G60</f>
        <v>54868872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36968174</v>
      </c>
      <c r="Q68" s="18">
        <f>'Formato 6 a)'!C75</f>
        <v>377286012</v>
      </c>
      <c r="R68" s="18">
        <f>'Formato 6 a)'!D75</f>
        <v>414254186</v>
      </c>
      <c r="S68" s="18">
        <f>'Formato 6 a)'!E75</f>
        <v>169406916</v>
      </c>
      <c r="T68" s="18">
        <f>'Formato 6 a)'!F75</f>
        <v>164213226</v>
      </c>
      <c r="U68" s="18">
        <f>'Formato 6 a)'!G75</f>
        <v>244847270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20038144</v>
      </c>
      <c r="Q69" s="18">
        <f>'Formato 6 a)'!C76</f>
        <v>0</v>
      </c>
      <c r="R69" s="18">
        <f>'Formato 6 a)'!D76</f>
        <v>20038144</v>
      </c>
      <c r="S69" s="18">
        <f>'Formato 6 a)'!E76</f>
        <v>17175552</v>
      </c>
      <c r="T69" s="18">
        <f>'Formato 6 a)'!F76</f>
        <v>14312960</v>
      </c>
      <c r="U69" s="18">
        <f>'Formato 6 a)'!G76</f>
        <v>2862592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16832030</v>
      </c>
      <c r="Q70" s="18">
        <f>'Formato 6 a)'!C77</f>
        <v>0</v>
      </c>
      <c r="R70" s="18">
        <f>'Formato 6 a)'!D77</f>
        <v>16832030</v>
      </c>
      <c r="S70" s="18">
        <f>'Formato 6 a)'!E77</f>
        <v>13374939</v>
      </c>
      <c r="T70" s="18">
        <f>'Formato 6 a)'!F77</f>
        <v>11056902</v>
      </c>
      <c r="U70" s="18">
        <f>'Formato 6 a)'!G77</f>
        <v>3457091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98000</v>
      </c>
      <c r="Q72" s="18">
        <f>'Formato 6 a)'!C79</f>
        <v>0</v>
      </c>
      <c r="R72" s="18">
        <f>'Formato 6 a)'!D79</f>
        <v>98000</v>
      </c>
      <c r="S72" s="18">
        <f>'Formato 6 a)'!E79</f>
        <v>52244</v>
      </c>
      <c r="T72" s="18">
        <f>'Formato 6 a)'!F79</f>
        <v>39183</v>
      </c>
      <c r="U72" s="18">
        <f>'Formato 6 a)'!G79</f>
        <v>45756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377286012</v>
      </c>
      <c r="R75" s="18">
        <f>'Formato 6 a)'!D82</f>
        <v>377286012</v>
      </c>
      <c r="S75" s="18">
        <f>'Formato 6 a)'!E82</f>
        <v>138804181</v>
      </c>
      <c r="T75" s="18">
        <f>'Formato 6 a)'!F82</f>
        <v>138804181</v>
      </c>
      <c r="U75" s="18">
        <f>'Formato 6 a)'!G82</f>
        <v>238481831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102877089</v>
      </c>
      <c r="Q76">
        <f>'Formato 6 a)'!C84</f>
        <v>16105824</v>
      </c>
      <c r="R76">
        <f>'Formato 6 a)'!D84</f>
        <v>118982913</v>
      </c>
      <c r="S76">
        <f>'Formato 6 a)'!E84</f>
        <v>42923816</v>
      </c>
      <c r="T76">
        <f>'Formato 6 a)'!F84</f>
        <v>33105965</v>
      </c>
      <c r="U76">
        <f>'Formato 6 a)'!G84</f>
        <v>76059097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11776116</v>
      </c>
      <c r="Q77">
        <f>'Formato 6 a)'!C85</f>
        <v>0</v>
      </c>
      <c r="R77">
        <f>'Formato 6 a)'!D85</f>
        <v>11776116</v>
      </c>
      <c r="S77">
        <f>'Formato 6 a)'!E85</f>
        <v>3942700</v>
      </c>
      <c r="T77">
        <f>'Formato 6 a)'!F85</f>
        <v>2883071</v>
      </c>
      <c r="U77">
        <f>'Formato 6 a)'!G85</f>
        <v>7833416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11776116</v>
      </c>
      <c r="Q84">
        <f>'Formato 6 a)'!C92</f>
        <v>0</v>
      </c>
      <c r="R84">
        <f>'Formato 6 a)'!D92</f>
        <v>11776116</v>
      </c>
      <c r="S84">
        <f>'Formato 6 a)'!E92</f>
        <v>3942700</v>
      </c>
      <c r="T84">
        <f>'Formato 6 a)'!F92</f>
        <v>2883071</v>
      </c>
      <c r="U84">
        <f>'Formato 6 a)'!G92</f>
        <v>7833416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11681475</v>
      </c>
      <c r="Q85">
        <f>'Formato 6 a)'!C93</f>
        <v>1179546</v>
      </c>
      <c r="R85">
        <f>'Formato 6 a)'!D93</f>
        <v>12861021</v>
      </c>
      <c r="S85">
        <f>'Formato 6 a)'!E93</f>
        <v>4346662</v>
      </c>
      <c r="T85">
        <f>'Formato 6 a)'!F93</f>
        <v>4195774</v>
      </c>
      <c r="U85">
        <f>'Formato 6 a)'!G93</f>
        <v>8514359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6041024</v>
      </c>
      <c r="Q86">
        <f>'Formato 6 a)'!C94</f>
        <v>67769</v>
      </c>
      <c r="R86">
        <f>'Formato 6 a)'!D94</f>
        <v>6108793</v>
      </c>
      <c r="S86">
        <f>'Formato 6 a)'!E94</f>
        <v>1865225</v>
      </c>
      <c r="T86">
        <f>'Formato 6 a)'!F94</f>
        <v>1846811</v>
      </c>
      <c r="U86">
        <f>'Formato 6 a)'!G94</f>
        <v>4243568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209824</v>
      </c>
      <c r="Q87">
        <f>'Formato 6 a)'!C95</f>
        <v>0</v>
      </c>
      <c r="R87">
        <f>'Formato 6 a)'!D95</f>
        <v>209824</v>
      </c>
      <c r="S87">
        <f>'Formato 6 a)'!E95</f>
        <v>4796</v>
      </c>
      <c r="T87">
        <f>'Formato 6 a)'!F95</f>
        <v>4796</v>
      </c>
      <c r="U87">
        <f>'Formato 6 a)'!G95</f>
        <v>205028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478500</v>
      </c>
      <c r="Q89">
        <f>'Formato 6 a)'!C97</f>
        <v>52000</v>
      </c>
      <c r="R89">
        <f>'Formato 6 a)'!D97</f>
        <v>530500</v>
      </c>
      <c r="S89">
        <f>'Formato 6 a)'!E97</f>
        <v>251838</v>
      </c>
      <c r="T89">
        <f>'Formato 6 a)'!F97</f>
        <v>198239</v>
      </c>
      <c r="U89">
        <f>'Formato 6 a)'!G97</f>
        <v>278662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3575234</v>
      </c>
      <c r="Q90">
        <f>'Formato 6 a)'!C98</f>
        <v>1054000</v>
      </c>
      <c r="R90">
        <f>'Formato 6 a)'!D98</f>
        <v>4629234</v>
      </c>
      <c r="S90">
        <f>'Formato 6 a)'!E98</f>
        <v>1978538</v>
      </c>
      <c r="T90">
        <f>'Formato 6 a)'!F98</f>
        <v>1899663</v>
      </c>
      <c r="U90">
        <f>'Formato 6 a)'!G98</f>
        <v>2650696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387558</v>
      </c>
      <c r="Q91">
        <f>'Formato 6 a)'!C99</f>
        <v>0</v>
      </c>
      <c r="R91">
        <f>'Formato 6 a)'!D99</f>
        <v>387558</v>
      </c>
      <c r="S91">
        <f>'Formato 6 a)'!E99</f>
        <v>85671</v>
      </c>
      <c r="T91">
        <f>'Formato 6 a)'!F99</f>
        <v>85671</v>
      </c>
      <c r="U91">
        <f>'Formato 6 a)'!G99</f>
        <v>301887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275697</v>
      </c>
      <c r="Q92">
        <f>'Formato 6 a)'!C100</f>
        <v>5777</v>
      </c>
      <c r="R92">
        <f>'Formato 6 a)'!D100</f>
        <v>281474</v>
      </c>
      <c r="S92">
        <f>'Formato 6 a)'!E100</f>
        <v>29569</v>
      </c>
      <c r="T92">
        <f>'Formato 6 a)'!F100</f>
        <v>29569</v>
      </c>
      <c r="U92">
        <f>'Formato 6 a)'!G100</f>
        <v>251905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713638</v>
      </c>
      <c r="Q94">
        <f>'Formato 6 a)'!C102</f>
        <v>0</v>
      </c>
      <c r="R94">
        <f>'Formato 6 a)'!D102</f>
        <v>713638</v>
      </c>
      <c r="S94">
        <f>'Formato 6 a)'!E102</f>
        <v>131025</v>
      </c>
      <c r="T94">
        <f>'Formato 6 a)'!F102</f>
        <v>131025</v>
      </c>
      <c r="U94">
        <f>'Formato 6 a)'!G102</f>
        <v>582613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29665437</v>
      </c>
      <c r="Q95">
        <f>'Formato 6 a)'!C103</f>
        <v>2128843</v>
      </c>
      <c r="R95">
        <f>'Formato 6 a)'!D103</f>
        <v>31794280</v>
      </c>
      <c r="S95">
        <f>'Formato 6 a)'!E103</f>
        <v>13197794</v>
      </c>
      <c r="T95">
        <f>'Formato 6 a)'!F103</f>
        <v>13087072</v>
      </c>
      <c r="U95">
        <f>'Formato 6 a)'!G103</f>
        <v>18596486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625799</v>
      </c>
      <c r="Q97">
        <f>'Formato 6 a)'!C105</f>
        <v>0</v>
      </c>
      <c r="R97">
        <f>'Formato 6 a)'!D105</f>
        <v>625799</v>
      </c>
      <c r="S97">
        <f>'Formato 6 a)'!E105</f>
        <v>195659</v>
      </c>
      <c r="T97">
        <f>'Formato 6 a)'!F105</f>
        <v>84937</v>
      </c>
      <c r="U97">
        <f>'Formato 6 a)'!G105</f>
        <v>430140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15309136</v>
      </c>
      <c r="Q98">
        <f>'Formato 6 a)'!C106</f>
        <v>2001204</v>
      </c>
      <c r="R98">
        <f>'Formato 6 a)'!D106</f>
        <v>17310340</v>
      </c>
      <c r="S98">
        <f>'Formato 6 a)'!E106</f>
        <v>8708747</v>
      </c>
      <c r="T98">
        <f>'Formato 6 a)'!F106</f>
        <v>8708747</v>
      </c>
      <c r="U98">
        <f>'Formato 6 a)'!G106</f>
        <v>8601593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2106746</v>
      </c>
      <c r="Q100">
        <f>'Formato 6 a)'!C108</f>
        <v>0</v>
      </c>
      <c r="R100">
        <f>'Formato 6 a)'!D108</f>
        <v>2106746</v>
      </c>
      <c r="S100">
        <f>'Formato 6 a)'!E108</f>
        <v>163896</v>
      </c>
      <c r="T100">
        <f>'Formato 6 a)'!F108</f>
        <v>163896</v>
      </c>
      <c r="U100">
        <f>'Formato 6 a)'!G108</f>
        <v>1942850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3132</v>
      </c>
      <c r="R101">
        <f>'Formato 6 a)'!D109</f>
        <v>3132</v>
      </c>
      <c r="S101">
        <f>'Formato 6 a)'!E109</f>
        <v>3132</v>
      </c>
      <c r="T101">
        <f>'Formato 6 a)'!F109</f>
        <v>3132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10651241</v>
      </c>
      <c r="Q102">
        <f>'Formato 6 a)'!C110</f>
        <v>124507</v>
      </c>
      <c r="R102">
        <f>'Formato 6 a)'!D110</f>
        <v>10775748</v>
      </c>
      <c r="S102">
        <f>'Formato 6 a)'!E110</f>
        <v>3864038</v>
      </c>
      <c r="T102">
        <f>'Formato 6 a)'!F110</f>
        <v>3864038</v>
      </c>
      <c r="U102">
        <f>'Formato 6 a)'!G110</f>
        <v>6911710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711753</v>
      </c>
      <c r="Q103">
        <f>'Formato 6 a)'!C111</f>
        <v>0</v>
      </c>
      <c r="R103">
        <f>'Formato 6 a)'!D111</f>
        <v>711753</v>
      </c>
      <c r="S103">
        <f>'Formato 6 a)'!E111</f>
        <v>262322</v>
      </c>
      <c r="T103">
        <f>'Formato 6 a)'!F111</f>
        <v>262322</v>
      </c>
      <c r="U103">
        <f>'Formato 6 a)'!G111</f>
        <v>449431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260762</v>
      </c>
      <c r="Q104">
        <f>'Formato 6 a)'!C112</f>
        <v>0</v>
      </c>
      <c r="R104">
        <f>'Formato 6 a)'!D112</f>
        <v>260762</v>
      </c>
      <c r="S104">
        <f>'Formato 6 a)'!E112</f>
        <v>0</v>
      </c>
      <c r="T104">
        <f>'Formato 6 a)'!F112</f>
        <v>0</v>
      </c>
      <c r="U104">
        <f>'Formato 6 a)'!G112</f>
        <v>260762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21797082</v>
      </c>
      <c r="Q115">
        <f>'Formato 6 a)'!C123</f>
        <v>4717732</v>
      </c>
      <c r="R115">
        <f>'Formato 6 a)'!D123</f>
        <v>26514814</v>
      </c>
      <c r="S115">
        <f>'Formato 6 a)'!E123</f>
        <v>4572515</v>
      </c>
      <c r="T115">
        <f>'Formato 6 a)'!F123</f>
        <v>4048277</v>
      </c>
      <c r="U115">
        <f>'Formato 6 a)'!G123</f>
        <v>21942299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8809902</v>
      </c>
      <c r="Q116">
        <f>'Formato 6 a)'!C124</f>
        <v>4974828</v>
      </c>
      <c r="R116">
        <f>'Formato 6 a)'!D124</f>
        <v>13784730</v>
      </c>
      <c r="S116">
        <f>'Formato 6 a)'!E124</f>
        <v>2072183</v>
      </c>
      <c r="T116">
        <f>'Formato 6 a)'!F124</f>
        <v>2029474</v>
      </c>
      <c r="U116">
        <f>'Formato 6 a)'!G124</f>
        <v>11712547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3388819</v>
      </c>
      <c r="Q117">
        <f>'Formato 6 a)'!C125</f>
        <v>14248</v>
      </c>
      <c r="R117">
        <f>'Formato 6 a)'!D125</f>
        <v>3403067</v>
      </c>
      <c r="S117">
        <f>'Formato 6 a)'!E125</f>
        <v>566149</v>
      </c>
      <c r="T117">
        <f>'Formato 6 a)'!F125</f>
        <v>555150</v>
      </c>
      <c r="U117">
        <f>'Formato 6 a)'!G125</f>
        <v>2836918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7439844</v>
      </c>
      <c r="Q118">
        <f>'Formato 6 a)'!C126</f>
        <v>-382344</v>
      </c>
      <c r="R118">
        <f>'Formato 6 a)'!D126</f>
        <v>7057500</v>
      </c>
      <c r="S118">
        <f>'Formato 6 a)'!E126</f>
        <v>1326437</v>
      </c>
      <c r="T118">
        <f>'Formato 6 a)'!F126</f>
        <v>1279224</v>
      </c>
      <c r="U118">
        <f>'Formato 6 a)'!G126</f>
        <v>5731063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40000</v>
      </c>
      <c r="R119">
        <f>'Formato 6 a)'!D127</f>
        <v>40000</v>
      </c>
      <c r="S119">
        <f>'Formato 6 a)'!E127</f>
        <v>0</v>
      </c>
      <c r="T119">
        <f>'Formato 6 a)'!F127</f>
        <v>0</v>
      </c>
      <c r="U119">
        <f>'Formato 6 a)'!G127</f>
        <v>40000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951221</v>
      </c>
      <c r="Q121">
        <f>'Formato 6 a)'!C129</f>
        <v>0</v>
      </c>
      <c r="R121">
        <f>'Formato 6 a)'!D129</f>
        <v>951221</v>
      </c>
      <c r="S121">
        <f>'Formato 6 a)'!E129</f>
        <v>354151</v>
      </c>
      <c r="T121">
        <f>'Formato 6 a)'!F129</f>
        <v>179047</v>
      </c>
      <c r="U121">
        <f>'Formato 6 a)'!G129</f>
        <v>597070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71000</v>
      </c>
      <c r="R122">
        <f>'Formato 6 a)'!D130</f>
        <v>71000</v>
      </c>
      <c r="S122">
        <f>'Formato 6 a)'!E130</f>
        <v>40000</v>
      </c>
      <c r="T122">
        <f>'Formato 6 a)'!F130</f>
        <v>0</v>
      </c>
      <c r="U122">
        <f>'Formato 6 a)'!G130</f>
        <v>31000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1207296</v>
      </c>
      <c r="Q124">
        <f>'Formato 6 a)'!C132</f>
        <v>0</v>
      </c>
      <c r="R124">
        <f>'Formato 6 a)'!D132</f>
        <v>1207296</v>
      </c>
      <c r="S124">
        <f>'Formato 6 a)'!E132</f>
        <v>213595</v>
      </c>
      <c r="T124">
        <f>'Formato 6 a)'!F132</f>
        <v>5382</v>
      </c>
      <c r="U124">
        <f>'Formato 6 a)'!G132</f>
        <v>993701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11856006</v>
      </c>
      <c r="Q125">
        <f>'Formato 6 a)'!C133</f>
        <v>7000000</v>
      </c>
      <c r="R125">
        <f>'Formato 6 a)'!D133</f>
        <v>18856006</v>
      </c>
      <c r="S125">
        <f>'Formato 6 a)'!E133</f>
        <v>15784442</v>
      </c>
      <c r="T125">
        <f>'Formato 6 a)'!F133</f>
        <v>7812068</v>
      </c>
      <c r="U125">
        <f>'Formato 6 a)'!G133</f>
        <v>3071564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11856006</v>
      </c>
      <c r="Q127">
        <f>'Formato 6 a)'!C135</f>
        <v>7000000</v>
      </c>
      <c r="R127">
        <f>'Formato 6 a)'!D135</f>
        <v>18856006</v>
      </c>
      <c r="S127">
        <f>'Formato 6 a)'!E135</f>
        <v>15784442</v>
      </c>
      <c r="T127">
        <f>'Formato 6 a)'!F135</f>
        <v>7812068</v>
      </c>
      <c r="U127">
        <f>'Formato 6 a)'!G135</f>
        <v>3071564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16100973</v>
      </c>
      <c r="Q129">
        <f>'Formato 6 a)'!C137</f>
        <v>0</v>
      </c>
      <c r="R129">
        <f>'Formato 6 a)'!D137</f>
        <v>16100973</v>
      </c>
      <c r="S129">
        <f>'Formato 6 a)'!E137</f>
        <v>0</v>
      </c>
      <c r="T129">
        <f>'Formato 6 a)'!F137</f>
        <v>0</v>
      </c>
      <c r="U129">
        <f>'Formato 6 a)'!G137</f>
        <v>16100973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16100973</v>
      </c>
      <c r="Q134">
        <f>'Formato 6 a)'!C142</f>
        <v>0</v>
      </c>
      <c r="R134">
        <f>'Formato 6 a)'!D142</f>
        <v>16100973</v>
      </c>
      <c r="S134">
        <f>'Formato 6 a)'!E142</f>
        <v>0</v>
      </c>
      <c r="T134">
        <f>'Formato 6 a)'!F142</f>
        <v>0</v>
      </c>
      <c r="U134">
        <f>'Formato 6 a)'!G142</f>
        <v>16100973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1079703</v>
      </c>
      <c r="R142">
        <f>'Formato 6 a)'!D150</f>
        <v>1079703</v>
      </c>
      <c r="S142">
        <f>'Formato 6 a)'!E150</f>
        <v>1079703</v>
      </c>
      <c r="T142">
        <f>'Formato 6 a)'!F150</f>
        <v>1079703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1079703</v>
      </c>
      <c r="R149">
        <f>'Formato 6 a)'!D157</f>
        <v>1079703</v>
      </c>
      <c r="S149">
        <f>'Formato 6 a)'!E157</f>
        <v>1079703</v>
      </c>
      <c r="T149">
        <f>'Formato 6 a)'!F157</f>
        <v>1079703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2092016000</v>
      </c>
      <c r="Q150">
        <f>'Formato 6 a)'!C159</f>
        <v>393886836</v>
      </c>
      <c r="R150">
        <f>'Formato 6 a)'!D159</f>
        <v>2485902836</v>
      </c>
      <c r="S150">
        <f>'Formato 6 a)'!E159</f>
        <v>1477830730</v>
      </c>
      <c r="T150">
        <f>'Formato 6 a)'!F159</f>
        <v>1339490993</v>
      </c>
      <c r="U150">
        <f>'Formato 6 a)'!G159</f>
        <v>1008072106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2" zoomScale="90" zoomScaleNormal="90" workbookViewId="0">
      <selection activeCell="C29" sqref="C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3289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439</v>
      </c>
      <c r="B9" s="59">
        <f>SUM(B10:GASTO_NE_FIN_01)</f>
        <v>1989138911</v>
      </c>
      <c r="C9" s="59">
        <f>SUM(C10:GASTO_NE_FIN_02)</f>
        <v>377781012</v>
      </c>
      <c r="D9" s="59">
        <f>SUM(D10:GASTO_NE_FIN_03)</f>
        <v>2366919923</v>
      </c>
      <c r="E9" s="59">
        <f>SUM(E10:GASTO_NE_FIN_04)</f>
        <v>1434906914</v>
      </c>
      <c r="F9" s="59">
        <f>SUM(F10:GASTO_NE_FIN_05)</f>
        <v>1306385028</v>
      </c>
      <c r="G9" s="59">
        <f>SUM(G10:GASTO_NE_FIN_06)</f>
        <v>932013009</v>
      </c>
    </row>
    <row r="10" spans="1:7" s="24" customFormat="1" x14ac:dyDescent="0.25">
      <c r="A10" s="144" t="s">
        <v>3304</v>
      </c>
      <c r="B10" s="60">
        <v>1989138911</v>
      </c>
      <c r="C10" s="60">
        <v>377781012</v>
      </c>
      <c r="D10" s="60">
        <v>2366919923</v>
      </c>
      <c r="E10" s="60">
        <v>1434906914</v>
      </c>
      <c r="F10" s="60">
        <v>1306385028</v>
      </c>
      <c r="G10" s="77">
        <f>D10-E10</f>
        <v>932013009</v>
      </c>
    </row>
    <row r="11" spans="1:7" s="24" customFormat="1" ht="14.25" x14ac:dyDescent="0.45">
      <c r="A11" s="144" t="s">
        <v>432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440</v>
      </c>
      <c r="B19" s="61">
        <f>SUM(B20:GASTO_E_FIN_01)</f>
        <v>102877089</v>
      </c>
      <c r="C19" s="61">
        <f>SUM(C20:GASTO_E_FIN_02)</f>
        <v>16105824</v>
      </c>
      <c r="D19" s="61">
        <f>SUM(D20:GASTO_E_FIN_03)</f>
        <v>118982913</v>
      </c>
      <c r="E19" s="61">
        <f>SUM(E20:GASTO_E_FIN_04)</f>
        <v>42923816</v>
      </c>
      <c r="F19" s="61">
        <f>SUM(F20:GASTO_E_FIN_05)</f>
        <v>33105965</v>
      </c>
      <c r="G19" s="61">
        <f>SUM(G20:GASTO_E_FIN_06)</f>
        <v>76059097</v>
      </c>
    </row>
    <row r="20" spans="1:7" s="24" customFormat="1" x14ac:dyDescent="0.25">
      <c r="A20" s="144" t="s">
        <v>3304</v>
      </c>
      <c r="B20" s="60">
        <v>102877089</v>
      </c>
      <c r="C20" s="60">
        <v>16105824</v>
      </c>
      <c r="D20" s="60">
        <v>118982913</v>
      </c>
      <c r="E20" s="60">
        <v>42923816</v>
      </c>
      <c r="F20" s="60">
        <v>33105965</v>
      </c>
      <c r="G20" s="60">
        <f>D20-E20</f>
        <v>76059097</v>
      </c>
    </row>
    <row r="21" spans="1:7" s="24" customFormat="1" ht="14.25" x14ac:dyDescent="0.45">
      <c r="A21" s="144" t="s">
        <v>432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685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2092016000</v>
      </c>
      <c r="C29" s="61">
        <f>GASTO_NE_T2+GASTO_E_T2</f>
        <v>393886836</v>
      </c>
      <c r="D29" s="61">
        <f>GASTO_NE_T3+GASTO_E_T3</f>
        <v>2485902836</v>
      </c>
      <c r="E29" s="61">
        <f>GASTO_NE_T4+GASTO_E_T4</f>
        <v>1477830730</v>
      </c>
      <c r="F29" s="61">
        <f>GASTO_NE_T5+GASTO_E_T5</f>
        <v>1339490993</v>
      </c>
      <c r="G29" s="61">
        <f>GASTO_NE_T6+GASTO_E_T6</f>
        <v>1008072106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1989138911</v>
      </c>
      <c r="Q2" s="18">
        <f>GASTO_NE_T2</f>
        <v>377781012</v>
      </c>
      <c r="R2" s="18">
        <f>GASTO_NE_T3</f>
        <v>2366919923</v>
      </c>
      <c r="S2" s="18">
        <f>GASTO_NE_T4</f>
        <v>1434906914</v>
      </c>
      <c r="T2" s="18">
        <f>GASTO_NE_T5</f>
        <v>1306385028</v>
      </c>
      <c r="U2" s="18">
        <f>GASTO_NE_T6</f>
        <v>932013009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102877089</v>
      </c>
      <c r="Q3" s="18">
        <f>GASTO_E_T2</f>
        <v>16105824</v>
      </c>
      <c r="R3" s="18">
        <f>GASTO_E_T3</f>
        <v>118982913</v>
      </c>
      <c r="S3" s="18">
        <f>GASTO_E_T4</f>
        <v>42923816</v>
      </c>
      <c r="T3" s="18">
        <f>GASTO_E_T5</f>
        <v>33105965</v>
      </c>
      <c r="U3" s="18">
        <f>GASTO_E_T6</f>
        <v>76059097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2092016000</v>
      </c>
      <c r="Q4" s="18">
        <f>TOTAL_E_T2</f>
        <v>393886836</v>
      </c>
      <c r="R4" s="18">
        <f>TOTAL_E_T3</f>
        <v>2485902836</v>
      </c>
      <c r="S4" s="18">
        <f>TOTAL_E_T4</f>
        <v>1477830730</v>
      </c>
      <c r="T4" s="18">
        <f>TOTAL_E_T5</f>
        <v>1339490993</v>
      </c>
      <c r="U4" s="18">
        <f>TOTAL_E_T6</f>
        <v>1008072106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B1" zoomScale="90" zoomScaleNormal="90" workbookViewId="0">
      <selection activeCell="D77" sqref="D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3288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3285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1989138911</v>
      </c>
      <c r="C9" s="70">
        <f t="shared" ref="C9:G9" si="0">SUM(C10,C19,C27,C37)</f>
        <v>377781012</v>
      </c>
      <c r="D9" s="70">
        <f t="shared" si="0"/>
        <v>2366919923</v>
      </c>
      <c r="E9" s="70">
        <f t="shared" si="0"/>
        <v>1434906914</v>
      </c>
      <c r="F9" s="70">
        <f t="shared" si="0"/>
        <v>1306385028</v>
      </c>
      <c r="G9" s="70">
        <f t="shared" si="0"/>
        <v>932013009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1989138911</v>
      </c>
      <c r="C19" s="71">
        <f t="shared" ref="C19:F19" si="3">SUM(C20:C26)</f>
        <v>377781012</v>
      </c>
      <c r="D19" s="71">
        <f t="shared" si="3"/>
        <v>2366919923</v>
      </c>
      <c r="E19" s="71">
        <f t="shared" si="3"/>
        <v>1434906914</v>
      </c>
      <c r="F19" s="71">
        <f t="shared" si="3"/>
        <v>1306385028</v>
      </c>
      <c r="G19" s="71">
        <f>SUM(G20:G26)</f>
        <v>932013009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1989138911</v>
      </c>
      <c r="C24" s="71">
        <v>377781012</v>
      </c>
      <c r="D24" s="71">
        <v>2366919923</v>
      </c>
      <c r="E24" s="71">
        <v>1434906914</v>
      </c>
      <c r="F24" s="71">
        <v>1306385028</v>
      </c>
      <c r="G24" s="72">
        <f t="shared" si="4"/>
        <v>932013009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1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1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1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102877089</v>
      </c>
      <c r="C43" s="73">
        <f t="shared" ref="C43:G43" si="9">SUM(C44,C53,C61,C71)</f>
        <v>16105824</v>
      </c>
      <c r="D43" s="73">
        <f t="shared" si="9"/>
        <v>118982913</v>
      </c>
      <c r="E43" s="73">
        <f t="shared" si="9"/>
        <v>42923816</v>
      </c>
      <c r="F43" s="73">
        <f t="shared" si="9"/>
        <v>33105965</v>
      </c>
      <c r="G43" s="73">
        <f t="shared" si="9"/>
        <v>76059097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102877089</v>
      </c>
      <c r="C53" s="71">
        <f t="shared" ref="C53:G53" si="12">SUM(C54:C60)</f>
        <v>16105824</v>
      </c>
      <c r="D53" s="71">
        <f t="shared" si="12"/>
        <v>118982913</v>
      </c>
      <c r="E53" s="71">
        <f t="shared" si="12"/>
        <v>42923816</v>
      </c>
      <c r="F53" s="71">
        <f t="shared" si="12"/>
        <v>33105965</v>
      </c>
      <c r="G53" s="71">
        <f t="shared" si="12"/>
        <v>76059097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102877089</v>
      </c>
      <c r="C58" s="71">
        <v>16105824</v>
      </c>
      <c r="D58" s="71">
        <v>118982913</v>
      </c>
      <c r="E58" s="71">
        <v>42923816</v>
      </c>
      <c r="F58" s="71">
        <v>33105965</v>
      </c>
      <c r="G58" s="72">
        <f t="shared" si="13"/>
        <v>76059097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3298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2092016000</v>
      </c>
      <c r="C77" s="73">
        <f t="shared" ref="C77:F77" si="18">C43+C9</f>
        <v>393886836</v>
      </c>
      <c r="D77" s="73">
        <f t="shared" si="18"/>
        <v>2485902836</v>
      </c>
      <c r="E77" s="73">
        <f t="shared" si="18"/>
        <v>1477830730</v>
      </c>
      <c r="F77" s="73">
        <f t="shared" si="18"/>
        <v>1339490993</v>
      </c>
      <c r="G77" s="73">
        <f>G43+G9</f>
        <v>1008072106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1989138911</v>
      </c>
      <c r="Q2" s="18">
        <f>'Formato 6 c)'!C9</f>
        <v>377781012</v>
      </c>
      <c r="R2" s="18">
        <f>'Formato 6 c)'!D9</f>
        <v>2366919923</v>
      </c>
      <c r="S2" s="18">
        <f>'Formato 6 c)'!E9</f>
        <v>1434906914</v>
      </c>
      <c r="T2" s="18">
        <f>'Formato 6 c)'!F9</f>
        <v>1306385028</v>
      </c>
      <c r="U2" s="18">
        <f>'Formato 6 c)'!G9</f>
        <v>932013009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1989138911</v>
      </c>
      <c r="Q12" s="18">
        <f>'Formato 6 c)'!C19</f>
        <v>377781012</v>
      </c>
      <c r="R12" s="18">
        <f>'Formato 6 c)'!D19</f>
        <v>2366919923</v>
      </c>
      <c r="S12" s="18">
        <f>'Formato 6 c)'!E19</f>
        <v>1434906914</v>
      </c>
      <c r="T12" s="18">
        <f>'Formato 6 c)'!F19</f>
        <v>1306385028</v>
      </c>
      <c r="U12" s="18">
        <f>'Formato 6 c)'!G19</f>
        <v>932013009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1989138911</v>
      </c>
      <c r="Q17" s="18">
        <f>'Formato 6 c)'!C24</f>
        <v>377781012</v>
      </c>
      <c r="R17" s="18">
        <f>'Formato 6 c)'!D24</f>
        <v>2366919923</v>
      </c>
      <c r="S17" s="18">
        <f>'Formato 6 c)'!E24</f>
        <v>1434906914</v>
      </c>
      <c r="T17" s="18">
        <f>'Formato 6 c)'!F24</f>
        <v>1306385028</v>
      </c>
      <c r="U17" s="18">
        <f>'Formato 6 c)'!G24</f>
        <v>932013009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102877089</v>
      </c>
      <c r="Q35" s="18">
        <f>'Formato 6 c)'!C43</f>
        <v>16105824</v>
      </c>
      <c r="R35" s="18">
        <f>'Formato 6 c)'!D43</f>
        <v>118982913</v>
      </c>
      <c r="S35" s="18">
        <f>'Formato 6 c)'!E43</f>
        <v>42923816</v>
      </c>
      <c r="T35" s="18">
        <f>'Formato 6 c)'!F43</f>
        <v>33105965</v>
      </c>
      <c r="U35" s="18">
        <f>'Formato 6 c)'!G43</f>
        <v>76059097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102877089</v>
      </c>
      <c r="Q45" s="18">
        <f>'Formato 6 c)'!C53</f>
        <v>16105824</v>
      </c>
      <c r="R45" s="18">
        <f>'Formato 6 c)'!D53</f>
        <v>118982913</v>
      </c>
      <c r="S45" s="18">
        <f>'Formato 6 c)'!E53</f>
        <v>42923816</v>
      </c>
      <c r="T45" s="18">
        <f>'Formato 6 c)'!F53</f>
        <v>33105965</v>
      </c>
      <c r="U45" s="18">
        <f>'Formato 6 c)'!G53</f>
        <v>76059097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102877089</v>
      </c>
      <c r="Q50" s="18">
        <f>'Formato 6 c)'!C58</f>
        <v>16105824</v>
      </c>
      <c r="R50" s="18">
        <f>'Formato 6 c)'!D58</f>
        <v>118982913</v>
      </c>
      <c r="S50" s="18">
        <f>'Formato 6 c)'!E58</f>
        <v>42923816</v>
      </c>
      <c r="T50" s="18">
        <f>'Formato 6 c)'!F58</f>
        <v>33105965</v>
      </c>
      <c r="U50" s="18">
        <f>'Formato 6 c)'!G58</f>
        <v>76059097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2092016000</v>
      </c>
      <c r="Q68" s="18">
        <f>'Formato 6 c)'!C77</f>
        <v>393886836</v>
      </c>
      <c r="R68" s="18">
        <f>'Formato 6 c)'!D77</f>
        <v>2485902836</v>
      </c>
      <c r="S68" s="18">
        <f>'Formato 6 c)'!E77</f>
        <v>1477830730</v>
      </c>
      <c r="T68" s="18">
        <f>'Formato 6 c)'!F77</f>
        <v>1339490993</v>
      </c>
      <c r="U68" s="18">
        <f>'Formato 6 c)'!G77</f>
        <v>1008072106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828</v>
      </c>
    </row>
    <row r="6" spans="2:3" x14ac:dyDescent="0.25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AUTONOMA DEL ESTADO DE MORELOS, Gobierno del Estado de Morelos</v>
      </c>
    </row>
    <row r="7" spans="2:3" ht="14.25" x14ac:dyDescent="0.45">
      <c r="C7" t="str">
        <f>CONCATENATE(ENTE_PUBLICO," (a)")</f>
        <v>UNIVERSIDAD AUTONOMA DEL ESTADO DE MORELOS, Gobierno del Estado de Morelos (a)</v>
      </c>
    </row>
    <row r="8" spans="2:3" ht="27" customHeight="1" x14ac:dyDescent="0.45">
      <c r="B8" t="s">
        <v>794</v>
      </c>
      <c r="C8" s="24" t="s">
        <v>812</v>
      </c>
    </row>
    <row r="10" spans="2:3" ht="25.5" customHeight="1" x14ac:dyDescent="0.45">
      <c r="B10" t="s">
        <v>795</v>
      </c>
      <c r="C10" s="24" t="s">
        <v>1681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Cuernavaca, Gobierno del Estado de Morelos</v>
      </c>
    </row>
    <row r="12" spans="2:3" x14ac:dyDescent="0.25">
      <c r="B12" t="s">
        <v>793</v>
      </c>
      <c r="C12" s="24">
        <v>2018</v>
      </c>
    </row>
    <row r="14" spans="2:3" ht="14.25" x14ac:dyDescent="0.45">
      <c r="B14" t="s">
        <v>792</v>
      </c>
      <c r="C14" s="24" t="s">
        <v>3302</v>
      </c>
    </row>
    <row r="15" spans="2:3" ht="14.25" x14ac:dyDescent="0.45">
      <c r="C15" s="24">
        <v>2</v>
      </c>
    </row>
    <row r="16" spans="2:3" ht="14.25" x14ac:dyDescent="0.45">
      <c r="C16" s="24" t="s">
        <v>3303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3142</v>
      </c>
      <c r="E29" t="s">
        <v>3143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3144</v>
      </c>
      <c r="E32" t="s">
        <v>3145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G33" sqref="G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junio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1223177921</v>
      </c>
      <c r="C9" s="66">
        <f t="shared" ref="C9:F9" si="0">SUM(C10,C11,C12,C15,C16,C19)</f>
        <v>11231818</v>
      </c>
      <c r="D9" s="66">
        <f t="shared" si="0"/>
        <v>1234409739</v>
      </c>
      <c r="E9" s="66">
        <f t="shared" si="0"/>
        <v>963303977</v>
      </c>
      <c r="F9" s="66">
        <f t="shared" si="0"/>
        <v>870304883</v>
      </c>
      <c r="G9" s="66">
        <f>SUM(G10,G11,G12,G15,G16,G19)</f>
        <v>271105762</v>
      </c>
    </row>
    <row r="10" spans="1:7" ht="14.25" x14ac:dyDescent="0.4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1223177921</v>
      </c>
      <c r="C11" s="67">
        <v>11231818</v>
      </c>
      <c r="D11" s="67">
        <f>+B11+C11</f>
        <v>1234409739</v>
      </c>
      <c r="E11" s="67">
        <v>963303977</v>
      </c>
      <c r="F11" s="67">
        <v>870304883</v>
      </c>
      <c r="G11" s="67">
        <f>D11-E11</f>
        <v>271105762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11776116</v>
      </c>
      <c r="C21" s="66">
        <f t="shared" ref="C21:F21" si="4">SUM(C22,C23,C24,C27,C28,C31)</f>
        <v>0</v>
      </c>
      <c r="D21" s="66">
        <f t="shared" si="4"/>
        <v>11776116</v>
      </c>
      <c r="E21" s="66">
        <f t="shared" si="4"/>
        <v>3942700</v>
      </c>
      <c r="F21" s="66">
        <f t="shared" si="4"/>
        <v>2883071</v>
      </c>
      <c r="G21" s="66">
        <f>SUM(G22,G23,G24,G27,G28,G31)</f>
        <v>7833416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11776116</v>
      </c>
      <c r="C23" s="67">
        <v>0</v>
      </c>
      <c r="D23" s="67">
        <f>+B23+C23</f>
        <v>11776116</v>
      </c>
      <c r="E23" s="67">
        <v>3942700</v>
      </c>
      <c r="F23" s="67">
        <v>2883071</v>
      </c>
      <c r="G23" s="67">
        <f>D23-E23</f>
        <v>7833416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1234954037</v>
      </c>
      <c r="C33" s="66">
        <f t="shared" ref="C33:G33" si="9">C21+C9</f>
        <v>11231818</v>
      </c>
      <c r="D33" s="66">
        <f t="shared" si="9"/>
        <v>1246185855</v>
      </c>
      <c r="E33" s="66">
        <f t="shared" si="9"/>
        <v>967246677</v>
      </c>
      <c r="F33" s="66">
        <f t="shared" si="9"/>
        <v>873187954</v>
      </c>
      <c r="G33" s="66">
        <f t="shared" si="9"/>
        <v>278939178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1223177921</v>
      </c>
      <c r="Q2" s="18">
        <f>'Formato 6 d)'!C9</f>
        <v>11231818</v>
      </c>
      <c r="R2" s="18">
        <f>'Formato 6 d)'!D9</f>
        <v>1234409739</v>
      </c>
      <c r="S2" s="18">
        <f>'Formato 6 d)'!E9</f>
        <v>963303977</v>
      </c>
      <c r="T2" s="18">
        <f>'Formato 6 d)'!F9</f>
        <v>870304883</v>
      </c>
      <c r="U2" s="18">
        <f>'Formato 6 d)'!G9</f>
        <v>271105762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1223177921</v>
      </c>
      <c r="Q4" s="18">
        <f>'Formato 6 d)'!C11</f>
        <v>11231818</v>
      </c>
      <c r="R4" s="18">
        <f>'Formato 6 d)'!D11</f>
        <v>1234409739</v>
      </c>
      <c r="S4" s="18">
        <f>'Formato 6 d)'!E11</f>
        <v>963303977</v>
      </c>
      <c r="T4" s="18">
        <f>'Formato 6 d)'!F11</f>
        <v>870304883</v>
      </c>
      <c r="U4" s="18">
        <f>'Formato 6 d)'!G11</f>
        <v>271105762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11776116</v>
      </c>
      <c r="Q13" s="18">
        <f>'Formato 6 d)'!C21</f>
        <v>0</v>
      </c>
      <c r="R13" s="18">
        <f>'Formato 6 d)'!D21</f>
        <v>11776116</v>
      </c>
      <c r="S13" s="18">
        <f>'Formato 6 d)'!E21</f>
        <v>3942700</v>
      </c>
      <c r="T13" s="18">
        <f>'Formato 6 d)'!F21</f>
        <v>2883071</v>
      </c>
      <c r="U13" s="18">
        <f>'Formato 6 d)'!G21</f>
        <v>7833416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11776116</v>
      </c>
      <c r="Q15" s="18">
        <f>'Formato 6 d)'!C23</f>
        <v>0</v>
      </c>
      <c r="R15" s="18">
        <f>'Formato 6 d)'!D23</f>
        <v>11776116</v>
      </c>
      <c r="S15" s="18">
        <f>'Formato 6 d)'!E23</f>
        <v>3942700</v>
      </c>
      <c r="T15" s="18">
        <f>'Formato 6 d)'!F23</f>
        <v>2883071</v>
      </c>
      <c r="U15" s="18">
        <f>'Formato 6 d)'!G23</f>
        <v>7833416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1234954037</v>
      </c>
      <c r="Q24" s="18">
        <f>'Formato 6 d)'!C33</f>
        <v>11231818</v>
      </c>
      <c r="R24" s="18">
        <f>'Formato 6 d)'!D33</f>
        <v>1246185855</v>
      </c>
      <c r="S24" s="18">
        <f>'Formato 6 d)'!E33</f>
        <v>967246677</v>
      </c>
      <c r="T24" s="18">
        <f>'Formato 6 d)'!F33</f>
        <v>873187954</v>
      </c>
      <c r="U24" s="18">
        <f>'Formato 6 d)'!G33</f>
        <v>278939178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8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3287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3290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2299811281</v>
      </c>
      <c r="C8" s="59">
        <f t="shared" ref="C8:G8" si="0">SUM(C9:C20)</f>
        <v>3074186854</v>
      </c>
      <c r="D8" s="59">
        <f t="shared" si="0"/>
        <v>3074186854</v>
      </c>
      <c r="E8" s="59">
        <f t="shared" si="0"/>
        <v>3074186854</v>
      </c>
      <c r="F8" s="59">
        <f t="shared" si="0"/>
        <v>3074186854</v>
      </c>
      <c r="G8" s="59">
        <f t="shared" si="0"/>
        <v>3074186854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209002902</v>
      </c>
      <c r="C14" s="60">
        <v>639892822</v>
      </c>
      <c r="D14" s="60">
        <v>639892822</v>
      </c>
      <c r="E14" s="60">
        <v>639892822</v>
      </c>
      <c r="F14" s="60">
        <v>639892822</v>
      </c>
      <c r="G14" s="60">
        <v>639892822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2090808379</v>
      </c>
      <c r="C19" s="60">
        <v>2434294032</v>
      </c>
      <c r="D19" s="60">
        <v>2434294032</v>
      </c>
      <c r="E19" s="60">
        <v>2434294032</v>
      </c>
      <c r="F19" s="60">
        <v>2434294032</v>
      </c>
      <c r="G19" s="60">
        <v>2434294032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64970073</v>
      </c>
      <c r="C22" s="61">
        <f t="shared" ref="C22:G22" si="1">SUM(C23:C27)</f>
        <v>107787000</v>
      </c>
      <c r="D22" s="61">
        <f t="shared" si="1"/>
        <v>107787000</v>
      </c>
      <c r="E22" s="61">
        <f t="shared" si="1"/>
        <v>107787000</v>
      </c>
      <c r="F22" s="61">
        <f t="shared" si="1"/>
        <v>107787000</v>
      </c>
      <c r="G22" s="61">
        <f t="shared" si="1"/>
        <v>107787000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64970073</v>
      </c>
      <c r="C27" s="60">
        <v>107787000</v>
      </c>
      <c r="D27" s="60">
        <v>107787000</v>
      </c>
      <c r="E27" s="60">
        <v>107787000</v>
      </c>
      <c r="F27" s="60">
        <v>107787000</v>
      </c>
      <c r="G27" s="60">
        <v>107787000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2364781354</v>
      </c>
      <c r="C32" s="61">
        <f t="shared" ref="C32:F32" si="3">C29+C22+C8</f>
        <v>3181973854</v>
      </c>
      <c r="D32" s="61">
        <f t="shared" si="3"/>
        <v>3181973854</v>
      </c>
      <c r="E32" s="61">
        <f t="shared" si="3"/>
        <v>3181973854</v>
      </c>
      <c r="F32" s="61">
        <f t="shared" si="3"/>
        <v>3181973854</v>
      </c>
      <c r="G32" s="61">
        <f>G29+G22+G8</f>
        <v>3181973854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2299811281</v>
      </c>
      <c r="Q2" s="18">
        <f>'Formato 7 a)'!C8</f>
        <v>3074186854</v>
      </c>
      <c r="R2" s="18">
        <f>'Formato 7 a)'!D8</f>
        <v>3074186854</v>
      </c>
      <c r="S2" s="18">
        <f>'Formato 7 a)'!E8</f>
        <v>3074186854</v>
      </c>
      <c r="T2" s="18">
        <f>'Formato 7 a)'!F8</f>
        <v>3074186854</v>
      </c>
      <c r="U2" s="18">
        <f>'Formato 7 a)'!G8</f>
        <v>3074186854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209002902</v>
      </c>
      <c r="Q8" s="18">
        <f>'Formato 7 a)'!C14</f>
        <v>639892822</v>
      </c>
      <c r="R8" s="18">
        <f>'Formato 7 a)'!D14</f>
        <v>639892822</v>
      </c>
      <c r="S8" s="18">
        <f>'Formato 7 a)'!E14</f>
        <v>639892822</v>
      </c>
      <c r="T8" s="18">
        <f>'Formato 7 a)'!F14</f>
        <v>639892822</v>
      </c>
      <c r="U8" s="18">
        <f>'Formato 7 a)'!G14</f>
        <v>639892822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2090808379</v>
      </c>
      <c r="Q13" s="18">
        <f>'Formato 7 a)'!C19</f>
        <v>2434294032</v>
      </c>
      <c r="R13" s="18">
        <f>'Formato 7 a)'!D19</f>
        <v>2434294032</v>
      </c>
      <c r="S13" s="18">
        <f>'Formato 7 a)'!E19</f>
        <v>2434294032</v>
      </c>
      <c r="T13" s="18">
        <f>'Formato 7 a)'!F19</f>
        <v>2434294032</v>
      </c>
      <c r="U13" s="18">
        <f>'Formato 7 a)'!G19</f>
        <v>2434294032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64970073</v>
      </c>
      <c r="Q15" s="18">
        <f>'Formato 7 a)'!C22</f>
        <v>107787000</v>
      </c>
      <c r="R15" s="18">
        <f>'Formato 7 a)'!D22</f>
        <v>107787000</v>
      </c>
      <c r="S15" s="18">
        <f>'Formato 7 a)'!E22</f>
        <v>107787000</v>
      </c>
      <c r="T15" s="18">
        <f>'Formato 7 a)'!F22</f>
        <v>107787000</v>
      </c>
      <c r="U15" s="18">
        <f>'Formato 7 a)'!G22</f>
        <v>107787000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64970073</v>
      </c>
      <c r="Q20" s="18">
        <f>'Formato 7 a)'!C27</f>
        <v>107787000</v>
      </c>
      <c r="R20" s="18">
        <f>'Formato 7 a)'!D27</f>
        <v>107787000</v>
      </c>
      <c r="S20" s="18">
        <f>'Formato 7 a)'!E27</f>
        <v>107787000</v>
      </c>
      <c r="T20" s="18">
        <f>'Formato 7 a)'!F27</f>
        <v>107787000</v>
      </c>
      <c r="U20" s="18">
        <f>'Formato 7 a)'!G27</f>
        <v>107787000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2364781354</v>
      </c>
      <c r="Q23" s="18">
        <f>'Formato 7 a)'!C32</f>
        <v>3181973854</v>
      </c>
      <c r="R23" s="18">
        <f>'Formato 7 a)'!D32</f>
        <v>3181973854</v>
      </c>
      <c r="S23" s="18">
        <f>'Formato 7 a)'!E32</f>
        <v>3181973854</v>
      </c>
      <c r="T23" s="18">
        <f>'Formato 7 a)'!F32</f>
        <v>3181973854</v>
      </c>
      <c r="U23" s="18">
        <f>'Formato 7 a)'!G32</f>
        <v>3181973854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2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450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451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3141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3290</v>
      </c>
      <c r="C7" s="182"/>
      <c r="D7" s="182"/>
      <c r="E7" s="182"/>
      <c r="F7" s="182"/>
      <c r="G7" s="182"/>
    </row>
    <row r="8" spans="1:7" x14ac:dyDescent="0.25">
      <c r="A8" s="52" t="s">
        <v>452</v>
      </c>
      <c r="B8" s="59">
        <f>SUM(B9:B17)</f>
        <v>2468257623</v>
      </c>
      <c r="C8" s="59">
        <f t="shared" ref="C8:G8" si="0">SUM(C9:C17)</f>
        <v>3074186853.5599999</v>
      </c>
      <c r="D8" s="59">
        <f t="shared" si="0"/>
        <v>3074186853.5599999</v>
      </c>
      <c r="E8" s="59">
        <f t="shared" si="0"/>
        <v>3074186853.5599999</v>
      </c>
      <c r="F8" s="59">
        <f t="shared" si="0"/>
        <v>3074186853.5599999</v>
      </c>
      <c r="G8" s="59">
        <f t="shared" si="0"/>
        <v>3074186853.5599999</v>
      </c>
    </row>
    <row r="9" spans="1:7" x14ac:dyDescent="0.25">
      <c r="A9" s="53" t="s">
        <v>453</v>
      </c>
      <c r="B9" s="60">
        <v>1780040341</v>
      </c>
      <c r="C9" s="60">
        <v>2226218773</v>
      </c>
      <c r="D9" s="60">
        <v>2226218773</v>
      </c>
      <c r="E9" s="60">
        <v>2226218773</v>
      </c>
      <c r="F9" s="60">
        <v>2226218773</v>
      </c>
      <c r="G9" s="60">
        <v>2226218773</v>
      </c>
    </row>
    <row r="10" spans="1:7" x14ac:dyDescent="0.25">
      <c r="A10" s="53" t="s">
        <v>454</v>
      </c>
      <c r="B10" s="60">
        <v>26607829</v>
      </c>
      <c r="C10" s="60">
        <v>60796235</v>
      </c>
      <c r="D10" s="60">
        <v>60796235</v>
      </c>
      <c r="E10" s="60">
        <v>60796235</v>
      </c>
      <c r="F10" s="60">
        <v>60796235</v>
      </c>
      <c r="G10" s="60">
        <v>60796235</v>
      </c>
    </row>
    <row r="11" spans="1:7" x14ac:dyDescent="0.25">
      <c r="A11" s="53" t="s">
        <v>455</v>
      </c>
      <c r="B11" s="60">
        <v>128012582</v>
      </c>
      <c r="C11" s="60">
        <v>177641628</v>
      </c>
      <c r="D11" s="60">
        <v>177641628</v>
      </c>
      <c r="E11" s="60">
        <v>177641628</v>
      </c>
      <c r="F11" s="60">
        <v>177641628</v>
      </c>
      <c r="G11" s="60">
        <v>177641628</v>
      </c>
    </row>
    <row r="12" spans="1:7" x14ac:dyDescent="0.25">
      <c r="A12" s="53" t="s">
        <v>456</v>
      </c>
      <c r="B12" s="60">
        <v>333810891</v>
      </c>
      <c r="C12" s="60">
        <v>2403960</v>
      </c>
      <c r="D12" s="60">
        <v>2403960</v>
      </c>
      <c r="E12" s="60">
        <v>2403960</v>
      </c>
      <c r="F12" s="60">
        <v>2403960</v>
      </c>
      <c r="G12" s="60">
        <v>2403960</v>
      </c>
    </row>
    <row r="13" spans="1:7" x14ac:dyDescent="0.25">
      <c r="A13" s="53" t="s">
        <v>457</v>
      </c>
      <c r="B13" s="60">
        <v>4221457</v>
      </c>
      <c r="C13" s="60">
        <v>16271956</v>
      </c>
      <c r="D13" s="60">
        <v>16271956</v>
      </c>
      <c r="E13" s="60">
        <v>16271956</v>
      </c>
      <c r="F13" s="60">
        <v>16271956</v>
      </c>
      <c r="G13" s="60">
        <v>16271956</v>
      </c>
    </row>
    <row r="14" spans="1:7" x14ac:dyDescent="0.25">
      <c r="A14" s="53" t="s">
        <v>458</v>
      </c>
      <c r="B14" s="60">
        <v>1118195</v>
      </c>
      <c r="C14" s="60">
        <v>3713000</v>
      </c>
      <c r="D14" s="60">
        <v>3713000</v>
      </c>
      <c r="E14" s="60">
        <v>3713000</v>
      </c>
      <c r="F14" s="60">
        <v>3713000</v>
      </c>
      <c r="G14" s="60">
        <v>3713000</v>
      </c>
    </row>
    <row r="15" spans="1:7" x14ac:dyDescent="0.25">
      <c r="A15" s="53" t="s">
        <v>459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461</v>
      </c>
      <c r="B17" s="60">
        <v>194446328</v>
      </c>
      <c r="C17" s="60">
        <v>587141301.55999994</v>
      </c>
      <c r="D17" s="60">
        <v>587141301.55999994</v>
      </c>
      <c r="E17" s="60">
        <v>587141301.55999994</v>
      </c>
      <c r="F17" s="60">
        <v>587141301.55999994</v>
      </c>
      <c r="G17" s="60">
        <v>587141301.55999994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462</v>
      </c>
      <c r="B19" s="61">
        <f>SUM(B20:B28)</f>
        <v>76147352</v>
      </c>
      <c r="C19" s="61">
        <f t="shared" ref="C19:G19" si="1">SUM(C20:C28)</f>
        <v>107787000</v>
      </c>
      <c r="D19" s="61">
        <f t="shared" si="1"/>
        <v>107787000</v>
      </c>
      <c r="E19" s="61">
        <f t="shared" si="1"/>
        <v>107787000</v>
      </c>
      <c r="F19" s="61">
        <f t="shared" si="1"/>
        <v>107787000</v>
      </c>
      <c r="G19" s="61">
        <f t="shared" si="1"/>
        <v>107787000</v>
      </c>
    </row>
    <row r="20" spans="1:7" x14ac:dyDescent="0.25">
      <c r="A20" s="53" t="s">
        <v>453</v>
      </c>
      <c r="B20" s="60">
        <v>11683853</v>
      </c>
      <c r="C20" s="60">
        <v>10480000</v>
      </c>
      <c r="D20" s="60">
        <v>10480000</v>
      </c>
      <c r="E20" s="60">
        <v>10480000</v>
      </c>
      <c r="F20" s="60">
        <v>10480000</v>
      </c>
      <c r="G20" s="60">
        <v>10480000</v>
      </c>
    </row>
    <row r="21" spans="1:7" x14ac:dyDescent="0.25">
      <c r="A21" s="53" t="s">
        <v>454</v>
      </c>
      <c r="B21" s="60">
        <v>5653539</v>
      </c>
      <c r="C21" s="60">
        <v>11542614</v>
      </c>
      <c r="D21" s="60">
        <v>11542614</v>
      </c>
      <c r="E21" s="60">
        <v>11542614</v>
      </c>
      <c r="F21" s="60">
        <v>11542614</v>
      </c>
      <c r="G21" s="60">
        <v>11542614</v>
      </c>
    </row>
    <row r="22" spans="1:7" x14ac:dyDescent="0.25">
      <c r="A22" s="53" t="s">
        <v>455</v>
      </c>
      <c r="B22" s="60">
        <v>35622783</v>
      </c>
      <c r="C22" s="60">
        <v>38870456</v>
      </c>
      <c r="D22" s="60">
        <v>38870456</v>
      </c>
      <c r="E22" s="60">
        <v>38870456</v>
      </c>
      <c r="F22" s="60">
        <v>38870456</v>
      </c>
      <c r="G22" s="60">
        <v>38870456</v>
      </c>
    </row>
    <row r="23" spans="1:7" x14ac:dyDescent="0.25">
      <c r="A23" s="53" t="s">
        <v>456</v>
      </c>
      <c r="B23" s="60">
        <v>5659324</v>
      </c>
      <c r="C23" s="60">
        <v>10197828</v>
      </c>
      <c r="D23" s="60">
        <v>10197828</v>
      </c>
      <c r="E23" s="60">
        <v>10197828</v>
      </c>
      <c r="F23" s="60">
        <v>10197828</v>
      </c>
      <c r="G23" s="60">
        <v>10197828</v>
      </c>
    </row>
    <row r="24" spans="1:7" x14ac:dyDescent="0.25">
      <c r="A24" s="53" t="s">
        <v>457</v>
      </c>
      <c r="B24" s="60">
        <v>12261881</v>
      </c>
      <c r="C24" s="60">
        <v>24408835</v>
      </c>
      <c r="D24" s="60">
        <v>24408835</v>
      </c>
      <c r="E24" s="60">
        <v>24408835</v>
      </c>
      <c r="F24" s="60">
        <v>24408835</v>
      </c>
      <c r="G24" s="60">
        <v>24408835</v>
      </c>
    </row>
    <row r="25" spans="1:7" x14ac:dyDescent="0.25">
      <c r="A25" s="53" t="s">
        <v>458</v>
      </c>
      <c r="B25" s="60">
        <v>5265972</v>
      </c>
      <c r="C25" s="60">
        <v>12287267</v>
      </c>
      <c r="D25" s="60">
        <v>12287267</v>
      </c>
      <c r="E25" s="60">
        <v>12287267</v>
      </c>
      <c r="F25" s="60">
        <v>12287267</v>
      </c>
      <c r="G25" s="60">
        <v>12287267</v>
      </c>
    </row>
    <row r="26" spans="1:7" x14ac:dyDescent="0.25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464</v>
      </c>
      <c r="B30" s="61">
        <f>B8+B19</f>
        <v>2544404975</v>
      </c>
      <c r="C30" s="61">
        <f t="shared" ref="C30:G30" si="2">C8+C19</f>
        <v>3181973853.5599999</v>
      </c>
      <c r="D30" s="61">
        <f t="shared" si="2"/>
        <v>3181973853.5599999</v>
      </c>
      <c r="E30" s="61">
        <f t="shared" si="2"/>
        <v>3181973853.5599999</v>
      </c>
      <c r="F30" s="61">
        <f t="shared" si="2"/>
        <v>3181973853.5599999</v>
      </c>
      <c r="G30" s="61">
        <f t="shared" si="2"/>
        <v>3181973853.5599999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2468257623</v>
      </c>
      <c r="Q2" s="18">
        <f>'Formato 7 b)'!C8</f>
        <v>3074186853.5599999</v>
      </c>
      <c r="R2" s="18">
        <f>'Formato 7 b)'!D8</f>
        <v>3074186853.5599999</v>
      </c>
      <c r="S2" s="18">
        <f>'Formato 7 b)'!E8</f>
        <v>3074186853.5599999</v>
      </c>
      <c r="T2" s="18">
        <f>'Formato 7 b)'!F8</f>
        <v>3074186853.5599999</v>
      </c>
      <c r="U2" s="18">
        <f>'Formato 7 b)'!G8</f>
        <v>3074186853.5599999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1780040341</v>
      </c>
      <c r="Q3" s="18">
        <f>'Formato 7 b)'!C9</f>
        <v>2226218773</v>
      </c>
      <c r="R3" s="18">
        <f>'Formato 7 b)'!D9</f>
        <v>2226218773</v>
      </c>
      <c r="S3" s="18">
        <f>'Formato 7 b)'!E9</f>
        <v>2226218773</v>
      </c>
      <c r="T3" s="18">
        <f>'Formato 7 b)'!F9</f>
        <v>2226218773</v>
      </c>
      <c r="U3" s="18">
        <f>'Formato 7 b)'!G9</f>
        <v>2226218773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26607829</v>
      </c>
      <c r="Q4" s="18">
        <f>'Formato 7 b)'!C10</f>
        <v>60796235</v>
      </c>
      <c r="R4" s="18">
        <f>'Formato 7 b)'!D10</f>
        <v>60796235</v>
      </c>
      <c r="S4" s="18">
        <f>'Formato 7 b)'!E10</f>
        <v>60796235</v>
      </c>
      <c r="T4" s="18">
        <f>'Formato 7 b)'!F10</f>
        <v>60796235</v>
      </c>
      <c r="U4" s="18">
        <f>'Formato 7 b)'!G10</f>
        <v>60796235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128012582</v>
      </c>
      <c r="Q5" s="18">
        <f>'Formato 7 b)'!C11</f>
        <v>177641628</v>
      </c>
      <c r="R5" s="18">
        <f>'Formato 7 b)'!D11</f>
        <v>177641628</v>
      </c>
      <c r="S5" s="18">
        <f>'Formato 7 b)'!E11</f>
        <v>177641628</v>
      </c>
      <c r="T5" s="18">
        <f>'Formato 7 b)'!F11</f>
        <v>177641628</v>
      </c>
      <c r="U5" s="18">
        <f>'Formato 7 b)'!G11</f>
        <v>177641628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333810891</v>
      </c>
      <c r="Q6" s="18">
        <f>'Formato 7 b)'!C12</f>
        <v>2403960</v>
      </c>
      <c r="R6" s="18">
        <f>'Formato 7 b)'!D12</f>
        <v>2403960</v>
      </c>
      <c r="S6" s="18">
        <f>'Formato 7 b)'!E12</f>
        <v>2403960</v>
      </c>
      <c r="T6" s="18">
        <f>'Formato 7 b)'!F12</f>
        <v>2403960</v>
      </c>
      <c r="U6" s="18">
        <f>'Formato 7 b)'!G12</f>
        <v>2403960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4221457</v>
      </c>
      <c r="Q7" s="18">
        <f>'Formato 7 b)'!C13</f>
        <v>16271956</v>
      </c>
      <c r="R7" s="18">
        <f>'Formato 7 b)'!D13</f>
        <v>16271956</v>
      </c>
      <c r="S7" s="18">
        <f>'Formato 7 b)'!E13</f>
        <v>16271956</v>
      </c>
      <c r="T7" s="18">
        <f>'Formato 7 b)'!F13</f>
        <v>16271956</v>
      </c>
      <c r="U7" s="18">
        <f>'Formato 7 b)'!G13</f>
        <v>16271956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1118195</v>
      </c>
      <c r="Q8" s="18">
        <f>'Formato 7 b)'!C14</f>
        <v>3713000</v>
      </c>
      <c r="R8" s="18">
        <f>'Formato 7 b)'!D14</f>
        <v>3713000</v>
      </c>
      <c r="S8" s="18">
        <f>'Formato 7 b)'!E14</f>
        <v>3713000</v>
      </c>
      <c r="T8" s="18">
        <f>'Formato 7 b)'!F14</f>
        <v>3713000</v>
      </c>
      <c r="U8" s="18">
        <f>'Formato 7 b)'!G14</f>
        <v>3713000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194446328</v>
      </c>
      <c r="Q11" s="18">
        <f>'Formato 7 b)'!C17</f>
        <v>587141301.55999994</v>
      </c>
      <c r="R11" s="18">
        <f>'Formato 7 b)'!D17</f>
        <v>587141301.55999994</v>
      </c>
      <c r="S11" s="18">
        <f>'Formato 7 b)'!E17</f>
        <v>587141301.55999994</v>
      </c>
      <c r="T11" s="18">
        <f>'Formato 7 b)'!F17</f>
        <v>587141301.55999994</v>
      </c>
      <c r="U11" s="18">
        <f>'Formato 7 b)'!G17</f>
        <v>587141301.55999994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76147352</v>
      </c>
      <c r="Q12" s="18">
        <f>'Formato 7 b)'!C19</f>
        <v>107787000</v>
      </c>
      <c r="R12" s="18">
        <f>'Formato 7 b)'!D19</f>
        <v>107787000</v>
      </c>
      <c r="S12" s="18">
        <f>'Formato 7 b)'!E19</f>
        <v>107787000</v>
      </c>
      <c r="T12" s="18">
        <f>'Formato 7 b)'!F19</f>
        <v>107787000</v>
      </c>
      <c r="U12" s="18">
        <f>'Formato 7 b)'!G19</f>
        <v>107787000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11683853</v>
      </c>
      <c r="Q13" s="18">
        <f>'Formato 7 b)'!C20</f>
        <v>10480000</v>
      </c>
      <c r="R13" s="18">
        <f>'Formato 7 b)'!D20</f>
        <v>10480000</v>
      </c>
      <c r="S13" s="18">
        <f>'Formato 7 b)'!E20</f>
        <v>10480000</v>
      </c>
      <c r="T13" s="18">
        <f>'Formato 7 b)'!F20</f>
        <v>10480000</v>
      </c>
      <c r="U13" s="18">
        <f>'Formato 7 b)'!G20</f>
        <v>10480000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5653539</v>
      </c>
      <c r="Q14" s="18">
        <f>'Formato 7 b)'!C21</f>
        <v>11542614</v>
      </c>
      <c r="R14" s="18">
        <f>'Formato 7 b)'!D21</f>
        <v>11542614</v>
      </c>
      <c r="S14" s="18">
        <f>'Formato 7 b)'!E21</f>
        <v>11542614</v>
      </c>
      <c r="T14" s="18">
        <f>'Formato 7 b)'!F21</f>
        <v>11542614</v>
      </c>
      <c r="U14" s="18">
        <f>'Formato 7 b)'!G21</f>
        <v>11542614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35622783</v>
      </c>
      <c r="Q15" s="18">
        <f>'Formato 7 b)'!C22</f>
        <v>38870456</v>
      </c>
      <c r="R15" s="18">
        <f>'Formato 7 b)'!D22</f>
        <v>38870456</v>
      </c>
      <c r="S15" s="18">
        <f>'Formato 7 b)'!E22</f>
        <v>38870456</v>
      </c>
      <c r="T15" s="18">
        <f>'Formato 7 b)'!F22</f>
        <v>38870456</v>
      </c>
      <c r="U15" s="18">
        <f>'Formato 7 b)'!G22</f>
        <v>38870456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5659324</v>
      </c>
      <c r="Q16" s="18">
        <f>'Formato 7 b)'!C23</f>
        <v>10197828</v>
      </c>
      <c r="R16" s="18">
        <f>'Formato 7 b)'!D23</f>
        <v>10197828</v>
      </c>
      <c r="S16" s="18">
        <f>'Formato 7 b)'!E23</f>
        <v>10197828</v>
      </c>
      <c r="T16" s="18">
        <f>'Formato 7 b)'!F23</f>
        <v>10197828</v>
      </c>
      <c r="U16" s="18">
        <f>'Formato 7 b)'!G23</f>
        <v>10197828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12261881</v>
      </c>
      <c r="Q17" s="18">
        <f>'Formato 7 b)'!C24</f>
        <v>24408835</v>
      </c>
      <c r="R17" s="18">
        <f>'Formato 7 b)'!D24</f>
        <v>24408835</v>
      </c>
      <c r="S17" s="18">
        <f>'Formato 7 b)'!E24</f>
        <v>24408835</v>
      </c>
      <c r="T17" s="18">
        <f>'Formato 7 b)'!F24</f>
        <v>24408835</v>
      </c>
      <c r="U17" s="18">
        <f>'Formato 7 b)'!G24</f>
        <v>24408835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5265972</v>
      </c>
      <c r="Q18" s="18">
        <f>'Formato 7 b)'!C25</f>
        <v>12287267</v>
      </c>
      <c r="R18" s="18">
        <f>'Formato 7 b)'!D25</f>
        <v>12287267</v>
      </c>
      <c r="S18" s="18">
        <f>'Formato 7 b)'!E25</f>
        <v>12287267</v>
      </c>
      <c r="T18" s="18">
        <f>'Formato 7 b)'!F25</f>
        <v>12287267</v>
      </c>
      <c r="U18" s="18">
        <f>'Formato 7 b)'!G25</f>
        <v>12287267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2544404975</v>
      </c>
      <c r="Q22" s="18">
        <f>'Formato 7 b)'!C30</f>
        <v>3181973853.5599999</v>
      </c>
      <c r="R22" s="18">
        <f>'Formato 7 b)'!D30</f>
        <v>3181973853.5599999</v>
      </c>
      <c r="S22" s="18">
        <f>'Formato 7 b)'!E30</f>
        <v>3181973853.5599999</v>
      </c>
      <c r="T22" s="18">
        <f>'Formato 7 b)'!F30</f>
        <v>3181973853.5599999</v>
      </c>
      <c r="U22" s="18">
        <f>'Formato 7 b)'!G30</f>
        <v>3181973853.5599999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0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465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466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3287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3293</v>
      </c>
    </row>
    <row r="7" spans="1:7" x14ac:dyDescent="0.25">
      <c r="A7" s="52" t="s">
        <v>467</v>
      </c>
      <c r="B7" s="59">
        <f>SUM(B8:B19)</f>
        <v>0</v>
      </c>
      <c r="C7" s="59">
        <f t="shared" ref="C7:G7" si="0">SUM(C8:C19)</f>
        <v>2134963145</v>
      </c>
      <c r="D7" s="59">
        <f t="shared" si="0"/>
        <v>2048963772</v>
      </c>
      <c r="E7" s="59">
        <f t="shared" si="0"/>
        <v>2127451495</v>
      </c>
      <c r="F7" s="59">
        <f t="shared" si="0"/>
        <v>2088208263</v>
      </c>
      <c r="G7" s="59">
        <f t="shared" si="0"/>
        <v>2391135940</v>
      </c>
    </row>
    <row r="8" spans="1:7" x14ac:dyDescent="0.25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471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474</v>
      </c>
      <c r="B14" s="60">
        <v>0</v>
      </c>
      <c r="C14" s="60">
        <v>605482482</v>
      </c>
      <c r="D14" s="60">
        <v>204967024</v>
      </c>
      <c r="E14" s="60">
        <v>334499462</v>
      </c>
      <c r="F14" s="60">
        <v>238213451</v>
      </c>
      <c r="G14" s="60">
        <v>221419424</v>
      </c>
    </row>
    <row r="15" spans="1:7" x14ac:dyDescent="0.25">
      <c r="A15" s="53" t="s">
        <v>475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3297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477</v>
      </c>
      <c r="B18" s="60">
        <v>0</v>
      </c>
      <c r="C18" s="60">
        <v>1487824029</v>
      </c>
      <c r="D18" s="60">
        <v>1738683162</v>
      </c>
      <c r="E18" s="60">
        <v>1792952033</v>
      </c>
      <c r="F18" s="60">
        <v>1849994812</v>
      </c>
      <c r="G18" s="60">
        <v>2169716516</v>
      </c>
    </row>
    <row r="19" spans="1:7" x14ac:dyDescent="0.25">
      <c r="A19" s="53" t="s">
        <v>478</v>
      </c>
      <c r="B19" s="60">
        <v>0</v>
      </c>
      <c r="C19" s="60">
        <v>41656634</v>
      </c>
      <c r="D19" s="60">
        <v>105313586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120756946</v>
      </c>
      <c r="F21" s="61">
        <f t="shared" si="1"/>
        <v>122396910</v>
      </c>
      <c r="G21" s="61">
        <f t="shared" si="1"/>
        <v>136071774</v>
      </c>
    </row>
    <row r="22" spans="1:7" x14ac:dyDescent="0.25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483</v>
      </c>
      <c r="B26" s="60">
        <v>0</v>
      </c>
      <c r="C26" s="60">
        <v>0</v>
      </c>
      <c r="D26" s="60">
        <v>0</v>
      </c>
      <c r="E26" s="60">
        <v>120756946</v>
      </c>
      <c r="F26" s="60">
        <v>122396910</v>
      </c>
      <c r="G26" s="60">
        <v>136071774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485</v>
      </c>
      <c r="B28" s="61">
        <f>B29</f>
        <v>0</v>
      </c>
      <c r="C28" s="61">
        <f t="shared" ref="C28:G28" si="2">C29</f>
        <v>300000000</v>
      </c>
      <c r="D28" s="61">
        <f t="shared" si="2"/>
        <v>150000000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300000000</v>
      </c>
      <c r="D29" s="60">
        <v>150000000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486</v>
      </c>
      <c r="B31" s="61">
        <f>B7+B21+B28</f>
        <v>0</v>
      </c>
      <c r="C31" s="61">
        <f t="shared" ref="C31:G31" si="3">C7+C21+C28</f>
        <v>2434963145</v>
      </c>
      <c r="D31" s="61">
        <f t="shared" si="3"/>
        <v>2198963772</v>
      </c>
      <c r="E31" s="61">
        <f t="shared" si="3"/>
        <v>2248208441</v>
      </c>
      <c r="F31" s="61">
        <f t="shared" si="3"/>
        <v>2210605173</v>
      </c>
      <c r="G31" s="61">
        <f t="shared" si="3"/>
        <v>2527207714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300000000</v>
      </c>
      <c r="D34" s="60">
        <v>150000000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488</v>
      </c>
      <c r="B36" s="61">
        <f>B34+B35</f>
        <v>0</v>
      </c>
      <c r="C36" s="61">
        <f t="shared" ref="C36:G36" si="4">C34+C35</f>
        <v>300000000</v>
      </c>
      <c r="D36" s="61">
        <f t="shared" si="4"/>
        <v>150000000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3291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3292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2134963145</v>
      </c>
      <c r="R2" s="18">
        <f>'Formato 7 c)'!D7</f>
        <v>2048963772</v>
      </c>
      <c r="S2" s="18">
        <f>'Formato 7 c)'!E7</f>
        <v>2127451495</v>
      </c>
      <c r="T2" s="18">
        <f>'Formato 7 c)'!F7</f>
        <v>2088208263</v>
      </c>
      <c r="U2" s="18">
        <f>'Formato 7 c)'!G7</f>
        <v>2391135940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</v>
      </c>
      <c r="Q9" s="18">
        <f>'Formato 7 c)'!C14</f>
        <v>605482482</v>
      </c>
      <c r="R9" s="18">
        <f>'Formato 7 c)'!D14</f>
        <v>204967024</v>
      </c>
      <c r="S9" s="18">
        <f>'Formato 7 c)'!E14</f>
        <v>334499462</v>
      </c>
      <c r="T9" s="18">
        <f>'Formato 7 c)'!F14</f>
        <v>238213451</v>
      </c>
      <c r="U9" s="18">
        <f>'Formato 7 c)'!G14</f>
        <v>221419424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</v>
      </c>
      <c r="Q13" s="18">
        <f>'Formato 7 c)'!C18</f>
        <v>1487824029</v>
      </c>
      <c r="R13" s="18">
        <f>'Formato 7 c)'!D18</f>
        <v>1738683162</v>
      </c>
      <c r="S13" s="18">
        <f>'Formato 7 c)'!E18</f>
        <v>1792952033</v>
      </c>
      <c r="T13" s="18">
        <f>'Formato 7 c)'!F18</f>
        <v>1849994812</v>
      </c>
      <c r="U13" s="18">
        <f>'Formato 7 c)'!G18</f>
        <v>2169716516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</v>
      </c>
      <c r="Q14" s="18">
        <f>'Formato 7 c)'!C19</f>
        <v>41656634</v>
      </c>
      <c r="R14" s="18">
        <f>'Formato 7 c)'!D19</f>
        <v>105313586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120756946</v>
      </c>
      <c r="T15" s="18">
        <f>'Formato 7 c)'!F21</f>
        <v>122396910</v>
      </c>
      <c r="U15" s="18">
        <f>'Formato 7 c)'!G21</f>
        <v>136071774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120756946</v>
      </c>
      <c r="T20" s="18">
        <f>'Formato 7 c)'!F26</f>
        <v>122396910</v>
      </c>
      <c r="U20" s="18">
        <f>'Formato 7 c)'!G26</f>
        <v>136071774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300000000</v>
      </c>
      <c r="R21" s="18">
        <f>'Formato 7 c)'!D28</f>
        <v>150000000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300000000</v>
      </c>
      <c r="R22" s="18">
        <f>'Formato 7 c)'!D29</f>
        <v>150000000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0</v>
      </c>
      <c r="Q23" s="18">
        <f>'Formato 7 c)'!C31</f>
        <v>2434963145</v>
      </c>
      <c r="R23" s="18">
        <f>'Formato 7 c)'!D31</f>
        <v>2198963772</v>
      </c>
      <c r="S23" s="18">
        <f>'Formato 7 c)'!E31</f>
        <v>2248208441</v>
      </c>
      <c r="T23" s="18">
        <f>'Formato 7 c)'!F31</f>
        <v>2210605173</v>
      </c>
      <c r="U23" s="18">
        <f>'Formato 7 c)'!G31</f>
        <v>2527207714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300000000</v>
      </c>
      <c r="R25" s="18">
        <f>'Formato 7 c)'!D34</f>
        <v>150000000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300000000</v>
      </c>
      <c r="R27" s="18">
        <f>'Formato 7 c)'!D36</f>
        <v>150000000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abSelected="1" zoomScale="90" zoomScaleNormal="90" workbookViewId="0">
      <selection activeCell="G24" sqref="G2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489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Cuernavaca, Gobierno del Estado de Morelos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490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3141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3294</v>
      </c>
    </row>
    <row r="7" spans="1:7" ht="14.25" x14ac:dyDescent="0.45">
      <c r="A7" s="52" t="s">
        <v>491</v>
      </c>
      <c r="B7" s="59">
        <f>SUM(B8:B16)</f>
        <v>0</v>
      </c>
      <c r="C7" s="59">
        <f t="shared" ref="C7:G7" si="0">SUM(C8:C16)</f>
        <v>2615945729.3499999</v>
      </c>
      <c r="D7" s="59">
        <f t="shared" si="0"/>
        <v>2330188105</v>
      </c>
      <c r="E7" s="59">
        <f t="shared" si="0"/>
        <v>2360384258</v>
      </c>
      <c r="F7" s="59">
        <f t="shared" si="0"/>
        <v>2619990745</v>
      </c>
      <c r="G7" s="59">
        <f t="shared" si="0"/>
        <v>2437344897</v>
      </c>
    </row>
    <row r="8" spans="1:7" x14ac:dyDescent="0.25">
      <c r="A8" s="53" t="s">
        <v>453</v>
      </c>
      <c r="B8" s="60">
        <v>0</v>
      </c>
      <c r="C8" s="60">
        <v>1514929810.9200001</v>
      </c>
      <c r="D8" s="60">
        <v>1686535256</v>
      </c>
      <c r="E8" s="60">
        <v>1591084916</v>
      </c>
      <c r="F8" s="60">
        <v>1761338699</v>
      </c>
      <c r="G8" s="60">
        <v>1704750737</v>
      </c>
    </row>
    <row r="9" spans="1:7" x14ac:dyDescent="0.25">
      <c r="A9" s="53" t="s">
        <v>454</v>
      </c>
      <c r="B9" s="60">
        <v>0</v>
      </c>
      <c r="C9" s="60">
        <v>50680930.520000003</v>
      </c>
      <c r="D9" s="60">
        <v>51961622</v>
      </c>
      <c r="E9" s="60">
        <v>54908095</v>
      </c>
      <c r="F9" s="60">
        <v>25386305</v>
      </c>
      <c r="G9" s="60">
        <v>17215928</v>
      </c>
    </row>
    <row r="10" spans="1:7" x14ac:dyDescent="0.25">
      <c r="A10" s="53" t="s">
        <v>455</v>
      </c>
      <c r="B10" s="60">
        <v>0</v>
      </c>
      <c r="C10" s="60">
        <v>601217927.01999998</v>
      </c>
      <c r="D10" s="60">
        <v>256950239</v>
      </c>
      <c r="E10" s="60">
        <v>253190215</v>
      </c>
      <c r="F10" s="60">
        <v>207490225</v>
      </c>
      <c r="G10" s="60">
        <v>153401032</v>
      </c>
    </row>
    <row r="11" spans="1:7" x14ac:dyDescent="0.25">
      <c r="A11" s="53" t="s">
        <v>456</v>
      </c>
      <c r="B11" s="60">
        <v>0</v>
      </c>
      <c r="C11" s="60">
        <v>106419761.83</v>
      </c>
      <c r="D11" s="60">
        <v>0</v>
      </c>
      <c r="E11" s="60">
        <v>245923431</v>
      </c>
      <c r="F11" s="60">
        <v>308036526</v>
      </c>
      <c r="G11" s="60">
        <v>333476074</v>
      </c>
    </row>
    <row r="12" spans="1:7" x14ac:dyDescent="0.25">
      <c r="A12" s="53" t="s">
        <v>457</v>
      </c>
      <c r="B12" s="60">
        <v>0</v>
      </c>
      <c r="C12" s="60">
        <v>281183607.85000002</v>
      </c>
      <c r="D12" s="60">
        <v>49515072</v>
      </c>
      <c r="E12" s="60">
        <v>13153453</v>
      </c>
      <c r="F12" s="60">
        <v>4577837</v>
      </c>
      <c r="G12" s="60">
        <v>8207386</v>
      </c>
    </row>
    <row r="13" spans="1:7" x14ac:dyDescent="0.25">
      <c r="A13" s="53" t="s">
        <v>458</v>
      </c>
      <c r="B13" s="60">
        <v>0</v>
      </c>
      <c r="C13" s="60">
        <v>61513691.210000001</v>
      </c>
      <c r="D13" s="60">
        <v>192061759</v>
      </c>
      <c r="E13" s="60">
        <v>141238594</v>
      </c>
      <c r="F13" s="60">
        <v>67988190</v>
      </c>
      <c r="G13" s="60">
        <v>13210943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93164157</v>
      </c>
      <c r="E16" s="60">
        <v>60885554</v>
      </c>
      <c r="F16" s="60">
        <v>245172963</v>
      </c>
      <c r="G16" s="60">
        <v>207082797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492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114591198</v>
      </c>
      <c r="F18" s="61">
        <f t="shared" si="1"/>
        <v>122032647</v>
      </c>
      <c r="G18" s="61">
        <f t="shared" si="1"/>
        <v>109457826</v>
      </c>
    </row>
    <row r="19" spans="1:7" x14ac:dyDescent="0.25">
      <c r="A19" s="53" t="s">
        <v>453</v>
      </c>
      <c r="B19" s="60">
        <v>0</v>
      </c>
      <c r="C19" s="60">
        <v>0</v>
      </c>
      <c r="D19" s="60">
        <v>0</v>
      </c>
      <c r="E19" s="60">
        <v>25004102</v>
      </c>
      <c r="F19" s="60">
        <v>8893045</v>
      </c>
      <c r="G19" s="60">
        <v>12914362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13966053</v>
      </c>
      <c r="F20" s="60">
        <v>10612258</v>
      </c>
      <c r="G20" s="60">
        <v>10518108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30121508</v>
      </c>
      <c r="F21" s="60">
        <v>27747312</v>
      </c>
      <c r="G21" s="60">
        <v>16757543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10823228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23967332</v>
      </c>
      <c r="F23" s="60">
        <v>27407538</v>
      </c>
      <c r="G23" s="60">
        <v>24010806</v>
      </c>
    </row>
    <row r="24" spans="1:7" x14ac:dyDescent="0.25">
      <c r="A24" s="53" t="s">
        <v>458</v>
      </c>
      <c r="B24" s="60">
        <v>0</v>
      </c>
      <c r="C24" s="60">
        <v>0</v>
      </c>
      <c r="D24" s="60"/>
      <c r="E24" s="60">
        <v>21532203</v>
      </c>
      <c r="F24" s="60">
        <v>31271521</v>
      </c>
      <c r="G24" s="60">
        <v>14540524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16100973</v>
      </c>
      <c r="G25" s="60">
        <v>18813552</v>
      </c>
    </row>
    <row r="26" spans="1:7" x14ac:dyDescent="0.25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461</v>
      </c>
      <c r="B27" s="60">
        <v>0</v>
      </c>
      <c r="C27" s="60">
        <v>0</v>
      </c>
      <c r="D27" s="60"/>
      <c r="E27" s="60"/>
      <c r="F27" s="60"/>
      <c r="G27" s="60">
        <v>1079703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493</v>
      </c>
      <c r="B29" s="60">
        <f>B7+B18</f>
        <v>0</v>
      </c>
      <c r="C29" s="60">
        <f t="shared" ref="C29:G29" si="2">C7+C18</f>
        <v>2615945729.3499999</v>
      </c>
      <c r="D29" s="60">
        <f t="shared" si="2"/>
        <v>2330188105</v>
      </c>
      <c r="E29" s="60">
        <f t="shared" si="2"/>
        <v>2474975456</v>
      </c>
      <c r="F29" s="60">
        <f t="shared" si="2"/>
        <v>2742023392</v>
      </c>
      <c r="G29" s="60">
        <f t="shared" si="2"/>
        <v>2546802723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3291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3292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0</v>
      </c>
      <c r="Q2" s="18">
        <f>'Formato 7 d)'!C7</f>
        <v>2615945729.3499999</v>
      </c>
      <c r="R2" s="18">
        <f>'Formato 7 d)'!D7</f>
        <v>2330188105</v>
      </c>
      <c r="S2" s="18">
        <f>'Formato 7 d)'!E7</f>
        <v>2360384258</v>
      </c>
      <c r="T2" s="18">
        <f>'Formato 7 d)'!F7</f>
        <v>2619990745</v>
      </c>
      <c r="U2" s="18">
        <f>'Formato 7 d)'!G7</f>
        <v>2437344897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0</v>
      </c>
      <c r="Q3" s="18">
        <f>'Formato 7 d)'!C8</f>
        <v>1514929810.9200001</v>
      </c>
      <c r="R3" s="18">
        <f>'Formato 7 d)'!D8</f>
        <v>1686535256</v>
      </c>
      <c r="S3" s="18">
        <f>'Formato 7 d)'!E8</f>
        <v>1591084916</v>
      </c>
      <c r="T3" s="18">
        <f>'Formato 7 d)'!F8</f>
        <v>1761338699</v>
      </c>
      <c r="U3" s="18">
        <f>'Formato 7 d)'!G8</f>
        <v>1704750737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0</v>
      </c>
      <c r="Q4" s="18">
        <f>'Formato 7 d)'!C9</f>
        <v>50680930.520000003</v>
      </c>
      <c r="R4" s="18">
        <f>'Formato 7 d)'!D9</f>
        <v>51961622</v>
      </c>
      <c r="S4" s="18">
        <f>'Formato 7 d)'!E9</f>
        <v>54908095</v>
      </c>
      <c r="T4" s="18">
        <f>'Formato 7 d)'!F9</f>
        <v>25386305</v>
      </c>
      <c r="U4" s="18">
        <f>'Formato 7 d)'!G9</f>
        <v>17215928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0</v>
      </c>
      <c r="Q5" s="18">
        <f>'Formato 7 d)'!C10</f>
        <v>601217927.01999998</v>
      </c>
      <c r="R5" s="18">
        <f>'Formato 7 d)'!D10</f>
        <v>256950239</v>
      </c>
      <c r="S5" s="18">
        <f>'Formato 7 d)'!E10</f>
        <v>253190215</v>
      </c>
      <c r="T5" s="18">
        <f>'Formato 7 d)'!F10</f>
        <v>207490225</v>
      </c>
      <c r="U5" s="18">
        <f>'Formato 7 d)'!G10</f>
        <v>153401032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0</v>
      </c>
      <c r="Q6" s="18">
        <f>'Formato 7 d)'!C11</f>
        <v>106419761.83</v>
      </c>
      <c r="R6" s="18">
        <f>'Formato 7 d)'!D11</f>
        <v>0</v>
      </c>
      <c r="S6" s="18">
        <f>'Formato 7 d)'!E11</f>
        <v>245923431</v>
      </c>
      <c r="T6" s="18">
        <f>'Formato 7 d)'!F11</f>
        <v>308036526</v>
      </c>
      <c r="U6" s="18">
        <f>'Formato 7 d)'!G11</f>
        <v>333476074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0</v>
      </c>
      <c r="Q7" s="18">
        <f>'Formato 7 d)'!C12</f>
        <v>281183607.85000002</v>
      </c>
      <c r="R7" s="18">
        <f>'Formato 7 d)'!D12</f>
        <v>49515072</v>
      </c>
      <c r="S7" s="18">
        <f>'Formato 7 d)'!E12</f>
        <v>13153453</v>
      </c>
      <c r="T7" s="18">
        <f>'Formato 7 d)'!F12</f>
        <v>4577837</v>
      </c>
      <c r="U7" s="18">
        <f>'Formato 7 d)'!G12</f>
        <v>8207386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0</v>
      </c>
      <c r="Q8" s="18">
        <f>'Formato 7 d)'!C13</f>
        <v>61513691.210000001</v>
      </c>
      <c r="R8" s="18">
        <f>'Formato 7 d)'!D13</f>
        <v>192061759</v>
      </c>
      <c r="S8" s="18">
        <f>'Formato 7 d)'!E13</f>
        <v>141238594</v>
      </c>
      <c r="T8" s="18">
        <f>'Formato 7 d)'!F13</f>
        <v>67988190</v>
      </c>
      <c r="U8" s="18">
        <f>'Formato 7 d)'!G13</f>
        <v>13210943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</v>
      </c>
      <c r="Q11" s="18">
        <f>'Formato 7 d)'!C16</f>
        <v>0</v>
      </c>
      <c r="R11" s="18">
        <f>'Formato 7 d)'!D16</f>
        <v>93164157</v>
      </c>
      <c r="S11" s="18">
        <f>'Formato 7 d)'!E16</f>
        <v>60885554</v>
      </c>
      <c r="T11" s="18">
        <f>'Formato 7 d)'!F16</f>
        <v>245172963</v>
      </c>
      <c r="U11" s="18">
        <f>'Formato 7 d)'!G16</f>
        <v>207082797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114591198</v>
      </c>
      <c r="T12" s="18">
        <f>'Formato 7 d)'!F18</f>
        <v>122032647</v>
      </c>
      <c r="U12" s="18">
        <f>'Formato 7 d)'!G18</f>
        <v>109457826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25004102</v>
      </c>
      <c r="T13" s="18">
        <f>'Formato 7 d)'!F19</f>
        <v>8893045</v>
      </c>
      <c r="U13" s="18">
        <f>'Formato 7 d)'!G19</f>
        <v>12914362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13966053</v>
      </c>
      <c r="T14" s="18">
        <f>'Formato 7 d)'!F20</f>
        <v>10612258</v>
      </c>
      <c r="U14" s="18">
        <f>'Formato 7 d)'!G20</f>
        <v>10518108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30121508</v>
      </c>
      <c r="T15" s="18">
        <f>'Formato 7 d)'!F21</f>
        <v>27747312</v>
      </c>
      <c r="U15" s="18">
        <f>'Formato 7 d)'!G21</f>
        <v>16757543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10823228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23967332</v>
      </c>
      <c r="T17" s="18">
        <f>'Formato 7 d)'!F23</f>
        <v>27407538</v>
      </c>
      <c r="U17" s="18">
        <f>'Formato 7 d)'!G23</f>
        <v>24010806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21532203</v>
      </c>
      <c r="T18" s="18">
        <f>'Formato 7 d)'!F24</f>
        <v>31271521</v>
      </c>
      <c r="U18" s="18">
        <f>'Formato 7 d)'!G24</f>
        <v>14540524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16100973</v>
      </c>
      <c r="U19" s="18">
        <f>'Formato 7 d)'!G25</f>
        <v>18813552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1079703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0</v>
      </c>
      <c r="Q22" s="18">
        <f>'Formato 7 d)'!C29</f>
        <v>2615945729.3499999</v>
      </c>
      <c r="R22" s="18">
        <f>'Formato 7 d)'!D29</f>
        <v>2330188105</v>
      </c>
      <c r="S22" s="18">
        <f>'Formato 7 d)'!E29</f>
        <v>2474975456</v>
      </c>
      <c r="T22" s="18">
        <f>'Formato 7 d)'!F29</f>
        <v>2742023392</v>
      </c>
      <c r="U22" s="18">
        <f>'Formato 7 d)'!G29</f>
        <v>2546802723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ht="14.25" x14ac:dyDescent="0.45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25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25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25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25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25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25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25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25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25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25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25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25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25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25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25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25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25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25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25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25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25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25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25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25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25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25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25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25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25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25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25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25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25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25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25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25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25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25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25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25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25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25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25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25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25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25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25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25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25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25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25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25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25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25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25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25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25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25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25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25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25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25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2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2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x14ac:dyDescent="0.2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2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2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2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2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2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2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2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2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2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2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2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2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2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2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2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2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2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2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2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2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2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2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2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2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2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2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2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2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2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2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2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2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2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2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2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2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2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2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2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2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2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2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2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2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2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25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25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25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25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25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25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25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25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25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25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25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25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25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25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25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25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25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25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25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25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25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25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25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25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25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25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25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25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25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25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25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25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25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25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25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25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25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25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25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25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25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25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25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25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25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25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25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25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25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25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25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25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25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25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25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25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25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25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25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25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25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25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25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25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25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25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25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25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25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25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25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25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25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25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25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25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25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25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25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25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25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25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25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25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25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25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25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25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25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25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25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25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25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25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25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25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25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25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25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25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25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25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25">
      <c r="AP215">
        <v>20</v>
      </c>
      <c r="AQ215" t="s">
        <v>1977</v>
      </c>
      <c r="AR215">
        <v>21</v>
      </c>
      <c r="AS215" t="s">
        <v>2532</v>
      </c>
    </row>
    <row r="216" spans="42:63" x14ac:dyDescent="0.25">
      <c r="AP216">
        <v>20</v>
      </c>
      <c r="AQ216" t="s">
        <v>1978</v>
      </c>
      <c r="AR216">
        <v>21</v>
      </c>
      <c r="AS216" t="s">
        <v>2533</v>
      </c>
    </row>
    <row r="217" spans="42:63" x14ac:dyDescent="0.25">
      <c r="AP217">
        <v>20</v>
      </c>
      <c r="AQ217" t="s">
        <v>1979</v>
      </c>
      <c r="AR217">
        <v>21</v>
      </c>
      <c r="AS217" t="s">
        <v>2534</v>
      </c>
    </row>
    <row r="218" spans="42:63" x14ac:dyDescent="0.25">
      <c r="AP218">
        <v>20</v>
      </c>
      <c r="AQ218" t="s">
        <v>1980</v>
      </c>
      <c r="AR218">
        <v>21</v>
      </c>
      <c r="AS218" t="s">
        <v>2535</v>
      </c>
    </row>
    <row r="219" spans="42:63" x14ac:dyDescent="0.25">
      <c r="AP219">
        <v>20</v>
      </c>
      <c r="AQ219" t="s">
        <v>1981</v>
      </c>
      <c r="AR219">
        <v>21</v>
      </c>
      <c r="AS219" t="s">
        <v>2536</v>
      </c>
    </row>
    <row r="220" spans="42:63" x14ac:dyDescent="0.25">
      <c r="AP220">
        <v>20</v>
      </c>
      <c r="AQ220" t="s">
        <v>1982</v>
      </c>
    </row>
    <row r="221" spans="42:63" x14ac:dyDescent="0.25">
      <c r="AP221">
        <v>20</v>
      </c>
      <c r="AQ221" t="s">
        <v>1983</v>
      </c>
    </row>
    <row r="222" spans="42:63" x14ac:dyDescent="0.25">
      <c r="AP222">
        <v>20</v>
      </c>
      <c r="AQ222" t="s">
        <v>1984</v>
      </c>
    </row>
    <row r="223" spans="42:63" x14ac:dyDescent="0.25">
      <c r="AP223">
        <v>20</v>
      </c>
      <c r="AQ223" t="s">
        <v>1985</v>
      </c>
    </row>
    <row r="224" spans="42:63" x14ac:dyDescent="0.25">
      <c r="AP224">
        <v>20</v>
      </c>
      <c r="AQ224" t="s">
        <v>1986</v>
      </c>
    </row>
    <row r="225" spans="42:43" x14ac:dyDescent="0.25">
      <c r="AP225">
        <v>20</v>
      </c>
      <c r="AQ225" t="s">
        <v>1987</v>
      </c>
    </row>
    <row r="226" spans="42:43" x14ac:dyDescent="0.25">
      <c r="AP226">
        <v>20</v>
      </c>
      <c r="AQ226" t="s">
        <v>1988</v>
      </c>
    </row>
    <row r="227" spans="42:43" x14ac:dyDescent="0.25">
      <c r="AP227">
        <v>20</v>
      </c>
      <c r="AQ227" t="s">
        <v>1989</v>
      </c>
    </row>
    <row r="228" spans="42:43" x14ac:dyDescent="0.25">
      <c r="AP228">
        <v>20</v>
      </c>
      <c r="AQ228" t="s">
        <v>1990</v>
      </c>
    </row>
    <row r="229" spans="42:43" x14ac:dyDescent="0.25">
      <c r="AP229">
        <v>20</v>
      </c>
      <c r="AQ229" t="s">
        <v>1991</v>
      </c>
    </row>
    <row r="230" spans="42:43" x14ac:dyDescent="0.25">
      <c r="AP230">
        <v>20</v>
      </c>
      <c r="AQ230" t="s">
        <v>1992</v>
      </c>
    </row>
    <row r="231" spans="42:43" x14ac:dyDescent="0.25">
      <c r="AP231">
        <v>20</v>
      </c>
      <c r="AQ231" t="s">
        <v>1993</v>
      </c>
    </row>
    <row r="232" spans="42:43" x14ac:dyDescent="0.25">
      <c r="AP232">
        <v>20</v>
      </c>
      <c r="AQ232" t="s">
        <v>1994</v>
      </c>
    </row>
    <row r="233" spans="42:43" x14ac:dyDescent="0.25">
      <c r="AP233">
        <v>20</v>
      </c>
      <c r="AQ233" t="s">
        <v>1995</v>
      </c>
    </row>
    <row r="234" spans="42:43" x14ac:dyDescent="0.25">
      <c r="AP234">
        <v>20</v>
      </c>
      <c r="AQ234" t="s">
        <v>1996</v>
      </c>
    </row>
    <row r="235" spans="42:43" x14ac:dyDescent="0.25">
      <c r="AP235">
        <v>20</v>
      </c>
      <c r="AQ235" t="s">
        <v>1997</v>
      </c>
    </row>
    <row r="236" spans="42:43" x14ac:dyDescent="0.25">
      <c r="AP236">
        <v>20</v>
      </c>
      <c r="AQ236" t="s">
        <v>1998</v>
      </c>
    </row>
    <row r="237" spans="42:43" x14ac:dyDescent="0.25">
      <c r="AP237">
        <v>20</v>
      </c>
      <c r="AQ237" t="s">
        <v>1999</v>
      </c>
    </row>
    <row r="238" spans="42:43" x14ac:dyDescent="0.25">
      <c r="AP238">
        <v>20</v>
      </c>
      <c r="AQ238" t="s">
        <v>2000</v>
      </c>
    </row>
    <row r="239" spans="42:43" x14ac:dyDescent="0.25">
      <c r="AP239">
        <v>20</v>
      </c>
      <c r="AQ239" t="s">
        <v>2001</v>
      </c>
    </row>
    <row r="240" spans="42:43" x14ac:dyDescent="0.25">
      <c r="AP240">
        <v>20</v>
      </c>
      <c r="AQ240" t="s">
        <v>2002</v>
      </c>
    </row>
    <row r="241" spans="42:43" x14ac:dyDescent="0.25">
      <c r="AP241">
        <v>20</v>
      </c>
      <c r="AQ241" t="s">
        <v>2003</v>
      </c>
    </row>
    <row r="242" spans="42:43" x14ac:dyDescent="0.25">
      <c r="AP242">
        <v>20</v>
      </c>
      <c r="AQ242" t="s">
        <v>2004</v>
      </c>
    </row>
    <row r="243" spans="42:43" x14ac:dyDescent="0.25">
      <c r="AP243">
        <v>20</v>
      </c>
      <c r="AQ243" t="s">
        <v>2005</v>
      </c>
    </row>
    <row r="244" spans="42:43" x14ac:dyDescent="0.25">
      <c r="AP244">
        <v>20</v>
      </c>
      <c r="AQ244" t="s">
        <v>2006</v>
      </c>
    </row>
    <row r="245" spans="42:43" x14ac:dyDescent="0.25">
      <c r="AP245">
        <v>20</v>
      </c>
      <c r="AQ245" t="s">
        <v>2007</v>
      </c>
    </row>
    <row r="246" spans="42:43" x14ac:dyDescent="0.25">
      <c r="AP246">
        <v>20</v>
      </c>
      <c r="AQ246" t="s">
        <v>2008</v>
      </c>
    </row>
    <row r="247" spans="42:43" x14ac:dyDescent="0.25">
      <c r="AP247">
        <v>20</v>
      </c>
      <c r="AQ247" t="s">
        <v>2009</v>
      </c>
    </row>
    <row r="248" spans="42:43" x14ac:dyDescent="0.25">
      <c r="AP248">
        <v>20</v>
      </c>
      <c r="AQ248" t="s">
        <v>2010</v>
      </c>
    </row>
    <row r="249" spans="42:43" x14ac:dyDescent="0.25">
      <c r="AP249">
        <v>20</v>
      </c>
      <c r="AQ249" t="s">
        <v>2011</v>
      </c>
    </row>
    <row r="250" spans="42:43" x14ac:dyDescent="0.25">
      <c r="AP250">
        <v>20</v>
      </c>
      <c r="AQ250" t="s">
        <v>2012</v>
      </c>
    </row>
    <row r="251" spans="42:43" x14ac:dyDescent="0.25">
      <c r="AP251">
        <v>20</v>
      </c>
      <c r="AQ251" t="s">
        <v>2013</v>
      </c>
    </row>
    <row r="252" spans="42:43" x14ac:dyDescent="0.25">
      <c r="AP252">
        <v>20</v>
      </c>
      <c r="AQ252" t="s">
        <v>2014</v>
      </c>
    </row>
    <row r="253" spans="42:43" x14ac:dyDescent="0.25">
      <c r="AP253">
        <v>20</v>
      </c>
      <c r="AQ253" t="s">
        <v>2015</v>
      </c>
    </row>
    <row r="254" spans="42:43" x14ac:dyDescent="0.25">
      <c r="AP254">
        <v>20</v>
      </c>
      <c r="AQ254" t="s">
        <v>2016</v>
      </c>
    </row>
    <row r="255" spans="42:43" x14ac:dyDescent="0.25">
      <c r="AP255">
        <v>20</v>
      </c>
      <c r="AQ255" t="s">
        <v>2017</v>
      </c>
    </row>
    <row r="256" spans="42:43" x14ac:dyDescent="0.25">
      <c r="AP256">
        <v>20</v>
      </c>
      <c r="AQ256" t="s">
        <v>2018</v>
      </c>
    </row>
    <row r="257" spans="42:43" x14ac:dyDescent="0.25">
      <c r="AP257">
        <v>20</v>
      </c>
      <c r="AQ257" t="s">
        <v>2019</v>
      </c>
    </row>
    <row r="258" spans="42:43" x14ac:dyDescent="0.25">
      <c r="AP258">
        <v>20</v>
      </c>
      <c r="AQ258" t="s">
        <v>2020</v>
      </c>
    </row>
    <row r="259" spans="42:43" x14ac:dyDescent="0.25">
      <c r="AP259">
        <v>20</v>
      </c>
      <c r="AQ259" t="s">
        <v>2021</v>
      </c>
    </row>
    <row r="260" spans="42:43" x14ac:dyDescent="0.25">
      <c r="AP260">
        <v>20</v>
      </c>
      <c r="AQ260" t="s">
        <v>2022</v>
      </c>
    </row>
    <row r="261" spans="42:43" x14ac:dyDescent="0.25">
      <c r="AP261">
        <v>20</v>
      </c>
      <c r="AQ261" t="s">
        <v>2023</v>
      </c>
    </row>
    <row r="262" spans="42:43" x14ac:dyDescent="0.25">
      <c r="AP262">
        <v>20</v>
      </c>
      <c r="AQ262" t="s">
        <v>2024</v>
      </c>
    </row>
    <row r="263" spans="42:43" x14ac:dyDescent="0.25">
      <c r="AP263">
        <v>20</v>
      </c>
      <c r="AQ263" t="s">
        <v>2025</v>
      </c>
    </row>
    <row r="264" spans="42:43" x14ac:dyDescent="0.25">
      <c r="AP264">
        <v>20</v>
      </c>
      <c r="AQ264" t="s">
        <v>2026</v>
      </c>
    </row>
    <row r="265" spans="42:43" x14ac:dyDescent="0.25">
      <c r="AP265">
        <v>20</v>
      </c>
      <c r="AQ265" t="s">
        <v>2027</v>
      </c>
    </row>
    <row r="266" spans="42:43" x14ac:dyDescent="0.25">
      <c r="AP266">
        <v>20</v>
      </c>
      <c r="AQ266" t="s">
        <v>2028</v>
      </c>
    </row>
    <row r="267" spans="42:43" x14ac:dyDescent="0.25">
      <c r="AP267">
        <v>20</v>
      </c>
      <c r="AQ267" t="s">
        <v>2029</v>
      </c>
    </row>
    <row r="268" spans="42:43" x14ac:dyDescent="0.25">
      <c r="AP268">
        <v>20</v>
      </c>
      <c r="AQ268" t="s">
        <v>2030</v>
      </c>
    </row>
    <row r="269" spans="42:43" x14ac:dyDescent="0.25">
      <c r="AP269">
        <v>20</v>
      </c>
      <c r="AQ269" t="s">
        <v>2031</v>
      </c>
    </row>
    <row r="270" spans="42:43" x14ac:dyDescent="0.25">
      <c r="AP270">
        <v>20</v>
      </c>
      <c r="AQ270" t="s">
        <v>2032</v>
      </c>
    </row>
    <row r="271" spans="42:43" x14ac:dyDescent="0.25">
      <c r="AP271">
        <v>20</v>
      </c>
      <c r="AQ271" t="s">
        <v>2033</v>
      </c>
    </row>
    <row r="272" spans="42:43" x14ac:dyDescent="0.25">
      <c r="AP272">
        <v>20</v>
      </c>
      <c r="AQ272" t="s">
        <v>2034</v>
      </c>
    </row>
    <row r="273" spans="42:43" x14ac:dyDescent="0.25">
      <c r="AP273">
        <v>20</v>
      </c>
      <c r="AQ273" t="s">
        <v>2035</v>
      </c>
    </row>
    <row r="274" spans="42:43" x14ac:dyDescent="0.25">
      <c r="AP274">
        <v>20</v>
      </c>
      <c r="AQ274" t="s">
        <v>2036</v>
      </c>
    </row>
    <row r="275" spans="42:43" x14ac:dyDescent="0.25">
      <c r="AP275">
        <v>20</v>
      </c>
      <c r="AQ275" t="s">
        <v>2037</v>
      </c>
    </row>
    <row r="276" spans="42:43" x14ac:dyDescent="0.25">
      <c r="AP276">
        <v>20</v>
      </c>
      <c r="AQ276" t="s">
        <v>2038</v>
      </c>
    </row>
    <row r="277" spans="42:43" x14ac:dyDescent="0.25">
      <c r="AP277">
        <v>20</v>
      </c>
      <c r="AQ277" t="s">
        <v>2039</v>
      </c>
    </row>
    <row r="278" spans="42:43" x14ac:dyDescent="0.25">
      <c r="AP278">
        <v>20</v>
      </c>
      <c r="AQ278" t="s">
        <v>2040</v>
      </c>
    </row>
    <row r="279" spans="42:43" x14ac:dyDescent="0.25">
      <c r="AP279">
        <v>20</v>
      </c>
      <c r="AQ279" t="s">
        <v>2041</v>
      </c>
    </row>
    <row r="280" spans="42:43" x14ac:dyDescent="0.25">
      <c r="AP280">
        <v>20</v>
      </c>
      <c r="AQ280" t="s">
        <v>2042</v>
      </c>
    </row>
    <row r="281" spans="42:43" x14ac:dyDescent="0.25">
      <c r="AP281">
        <v>20</v>
      </c>
      <c r="AQ281" t="s">
        <v>2043</v>
      </c>
    </row>
    <row r="282" spans="42:43" x14ac:dyDescent="0.25">
      <c r="AP282">
        <v>20</v>
      </c>
      <c r="AQ282" t="s">
        <v>2044</v>
      </c>
    </row>
    <row r="283" spans="42:43" x14ac:dyDescent="0.25">
      <c r="AP283">
        <v>20</v>
      </c>
      <c r="AQ283" t="s">
        <v>2045</v>
      </c>
    </row>
    <row r="284" spans="42:43" x14ac:dyDescent="0.25">
      <c r="AP284">
        <v>20</v>
      </c>
      <c r="AQ284" t="s">
        <v>2046</v>
      </c>
    </row>
    <row r="285" spans="42:43" x14ac:dyDescent="0.25">
      <c r="AP285">
        <v>20</v>
      </c>
      <c r="AQ285" t="s">
        <v>2047</v>
      </c>
    </row>
    <row r="286" spans="42:43" x14ac:dyDescent="0.25">
      <c r="AP286">
        <v>20</v>
      </c>
      <c r="AQ286" t="s">
        <v>2048</v>
      </c>
    </row>
    <row r="287" spans="42:43" x14ac:dyDescent="0.25">
      <c r="AP287">
        <v>20</v>
      </c>
      <c r="AQ287" t="s">
        <v>2049</v>
      </c>
    </row>
    <row r="288" spans="42:43" x14ac:dyDescent="0.25">
      <c r="AP288">
        <v>20</v>
      </c>
      <c r="AQ288" t="s">
        <v>2050</v>
      </c>
    </row>
    <row r="289" spans="42:43" x14ac:dyDescent="0.25">
      <c r="AP289">
        <v>20</v>
      </c>
      <c r="AQ289" t="s">
        <v>2051</v>
      </c>
    </row>
    <row r="290" spans="42:43" x14ac:dyDescent="0.25">
      <c r="AP290">
        <v>20</v>
      </c>
      <c r="AQ290" t="s">
        <v>2052</v>
      </c>
    </row>
    <row r="291" spans="42:43" x14ac:dyDescent="0.25">
      <c r="AP291">
        <v>20</v>
      </c>
      <c r="AQ291" t="s">
        <v>2053</v>
      </c>
    </row>
    <row r="292" spans="42:43" x14ac:dyDescent="0.25">
      <c r="AP292">
        <v>20</v>
      </c>
      <c r="AQ292" t="s">
        <v>2054</v>
      </c>
    </row>
    <row r="293" spans="42:43" x14ac:dyDescent="0.25">
      <c r="AP293">
        <v>20</v>
      </c>
      <c r="AQ293" t="s">
        <v>2055</v>
      </c>
    </row>
    <row r="294" spans="42:43" x14ac:dyDescent="0.25">
      <c r="AP294">
        <v>20</v>
      </c>
      <c r="AQ294" t="s">
        <v>2056</v>
      </c>
    </row>
    <row r="295" spans="42:43" x14ac:dyDescent="0.25">
      <c r="AP295">
        <v>20</v>
      </c>
      <c r="AQ295" t="s">
        <v>2057</v>
      </c>
    </row>
    <row r="296" spans="42:43" x14ac:dyDescent="0.25">
      <c r="AP296">
        <v>20</v>
      </c>
      <c r="AQ296" t="s">
        <v>2058</v>
      </c>
    </row>
    <row r="297" spans="42:43" x14ac:dyDescent="0.25">
      <c r="AP297">
        <v>20</v>
      </c>
      <c r="AQ297" t="s">
        <v>2059</v>
      </c>
    </row>
    <row r="298" spans="42:43" x14ac:dyDescent="0.25">
      <c r="AP298">
        <v>20</v>
      </c>
      <c r="AQ298" t="s">
        <v>2060</v>
      </c>
    </row>
    <row r="299" spans="42:43" x14ac:dyDescent="0.25">
      <c r="AP299">
        <v>20</v>
      </c>
      <c r="AQ299" t="s">
        <v>2061</v>
      </c>
    </row>
    <row r="300" spans="42:43" x14ac:dyDescent="0.25">
      <c r="AP300">
        <v>20</v>
      </c>
      <c r="AQ300" t="s">
        <v>2062</v>
      </c>
    </row>
    <row r="301" spans="42:43" x14ac:dyDescent="0.25">
      <c r="AP301">
        <v>20</v>
      </c>
      <c r="AQ301" t="s">
        <v>2063</v>
      </c>
    </row>
    <row r="302" spans="42:43" x14ac:dyDescent="0.25">
      <c r="AP302">
        <v>20</v>
      </c>
      <c r="AQ302" t="s">
        <v>2064</v>
      </c>
    </row>
    <row r="303" spans="42:43" x14ac:dyDescent="0.25">
      <c r="AP303">
        <v>20</v>
      </c>
      <c r="AQ303" t="s">
        <v>2065</v>
      </c>
    </row>
    <row r="304" spans="42:43" x14ac:dyDescent="0.25">
      <c r="AP304">
        <v>20</v>
      </c>
      <c r="AQ304" t="s">
        <v>2066</v>
      </c>
    </row>
    <row r="305" spans="42:43" x14ac:dyDescent="0.25">
      <c r="AP305">
        <v>20</v>
      </c>
      <c r="AQ305" t="s">
        <v>2067</v>
      </c>
    </row>
    <row r="306" spans="42:43" x14ac:dyDescent="0.25">
      <c r="AP306">
        <v>20</v>
      </c>
      <c r="AQ306" t="s">
        <v>2068</v>
      </c>
    </row>
    <row r="307" spans="42:43" x14ac:dyDescent="0.25">
      <c r="AP307">
        <v>20</v>
      </c>
      <c r="AQ307" t="s">
        <v>2069</v>
      </c>
    </row>
    <row r="308" spans="42:43" x14ac:dyDescent="0.25">
      <c r="AP308">
        <v>20</v>
      </c>
      <c r="AQ308" t="s">
        <v>2070</v>
      </c>
    </row>
    <row r="309" spans="42:43" x14ac:dyDescent="0.25">
      <c r="AP309">
        <v>20</v>
      </c>
      <c r="AQ309" t="s">
        <v>2071</v>
      </c>
    </row>
    <row r="310" spans="42:43" x14ac:dyDescent="0.25">
      <c r="AP310">
        <v>20</v>
      </c>
      <c r="AQ310" t="s">
        <v>2072</v>
      </c>
    </row>
    <row r="311" spans="42:43" x14ac:dyDescent="0.25">
      <c r="AP311">
        <v>20</v>
      </c>
      <c r="AQ311" t="s">
        <v>2073</v>
      </c>
    </row>
    <row r="312" spans="42:43" x14ac:dyDescent="0.25">
      <c r="AP312">
        <v>20</v>
      </c>
      <c r="AQ312" t="s">
        <v>2074</v>
      </c>
    </row>
    <row r="313" spans="42:43" x14ac:dyDescent="0.25">
      <c r="AP313">
        <v>20</v>
      </c>
      <c r="AQ313" t="s">
        <v>2075</v>
      </c>
    </row>
    <row r="314" spans="42:43" x14ac:dyDescent="0.25">
      <c r="AP314">
        <v>20</v>
      </c>
      <c r="AQ314" t="s">
        <v>2076</v>
      </c>
    </row>
    <row r="315" spans="42:43" x14ac:dyDescent="0.25">
      <c r="AP315">
        <v>20</v>
      </c>
      <c r="AQ315" t="s">
        <v>2077</v>
      </c>
    </row>
    <row r="316" spans="42:43" x14ac:dyDescent="0.25">
      <c r="AP316">
        <v>20</v>
      </c>
      <c r="AQ316" t="s">
        <v>2078</v>
      </c>
    </row>
    <row r="317" spans="42:43" x14ac:dyDescent="0.25">
      <c r="AP317">
        <v>20</v>
      </c>
      <c r="AQ317" t="s">
        <v>2079</v>
      </c>
    </row>
    <row r="318" spans="42:43" x14ac:dyDescent="0.25">
      <c r="AP318">
        <v>20</v>
      </c>
      <c r="AQ318" t="s">
        <v>2080</v>
      </c>
    </row>
    <row r="319" spans="42:43" x14ac:dyDescent="0.25">
      <c r="AP319">
        <v>20</v>
      </c>
      <c r="AQ319" t="s">
        <v>2081</v>
      </c>
    </row>
    <row r="320" spans="42:43" x14ac:dyDescent="0.25">
      <c r="AP320">
        <v>20</v>
      </c>
      <c r="AQ320" t="s">
        <v>2082</v>
      </c>
    </row>
    <row r="321" spans="42:43" x14ac:dyDescent="0.25">
      <c r="AP321">
        <v>20</v>
      </c>
      <c r="AQ321" t="s">
        <v>2083</v>
      </c>
    </row>
    <row r="322" spans="42:43" x14ac:dyDescent="0.25">
      <c r="AP322">
        <v>20</v>
      </c>
      <c r="AQ322" t="s">
        <v>2084</v>
      </c>
    </row>
    <row r="323" spans="42:43" x14ac:dyDescent="0.25">
      <c r="AP323">
        <v>20</v>
      </c>
      <c r="AQ323" t="s">
        <v>2085</v>
      </c>
    </row>
    <row r="324" spans="42:43" x14ac:dyDescent="0.25">
      <c r="AP324">
        <v>20</v>
      </c>
      <c r="AQ324" t="s">
        <v>2086</v>
      </c>
    </row>
    <row r="325" spans="42:43" x14ac:dyDescent="0.25">
      <c r="AP325">
        <v>20</v>
      </c>
      <c r="AQ325" t="s">
        <v>2087</v>
      </c>
    </row>
    <row r="326" spans="42:43" x14ac:dyDescent="0.25">
      <c r="AP326">
        <v>20</v>
      </c>
      <c r="AQ326" t="s">
        <v>2088</v>
      </c>
    </row>
    <row r="327" spans="42:43" x14ac:dyDescent="0.25">
      <c r="AP327">
        <v>20</v>
      </c>
      <c r="AQ327" t="s">
        <v>2089</v>
      </c>
    </row>
    <row r="328" spans="42:43" x14ac:dyDescent="0.25">
      <c r="AP328">
        <v>20</v>
      </c>
      <c r="AQ328" t="s">
        <v>2090</v>
      </c>
    </row>
    <row r="329" spans="42:43" x14ac:dyDescent="0.25">
      <c r="AP329">
        <v>20</v>
      </c>
      <c r="AQ329" t="s">
        <v>2091</v>
      </c>
    </row>
    <row r="330" spans="42:43" x14ac:dyDescent="0.25">
      <c r="AP330">
        <v>20</v>
      </c>
      <c r="AQ330" t="s">
        <v>2092</v>
      </c>
    </row>
    <row r="331" spans="42:43" x14ac:dyDescent="0.25">
      <c r="AP331">
        <v>20</v>
      </c>
      <c r="AQ331" t="s">
        <v>2093</v>
      </c>
    </row>
    <row r="332" spans="42:43" x14ac:dyDescent="0.25">
      <c r="AP332">
        <v>20</v>
      </c>
      <c r="AQ332" t="s">
        <v>2094</v>
      </c>
    </row>
    <row r="333" spans="42:43" x14ac:dyDescent="0.25">
      <c r="AP333">
        <v>20</v>
      </c>
      <c r="AQ333" t="s">
        <v>2095</v>
      </c>
    </row>
    <row r="334" spans="42:43" x14ac:dyDescent="0.25">
      <c r="AP334">
        <v>20</v>
      </c>
      <c r="AQ334" t="s">
        <v>2096</v>
      </c>
    </row>
    <row r="335" spans="42:43" x14ac:dyDescent="0.25">
      <c r="AP335">
        <v>20</v>
      </c>
      <c r="AQ335" t="s">
        <v>2097</v>
      </c>
    </row>
    <row r="336" spans="42:43" x14ac:dyDescent="0.25">
      <c r="AP336">
        <v>20</v>
      </c>
      <c r="AQ336" t="s">
        <v>2098</v>
      </c>
    </row>
    <row r="337" spans="42:43" x14ac:dyDescent="0.25">
      <c r="AP337">
        <v>20</v>
      </c>
      <c r="AQ337" t="s">
        <v>2099</v>
      </c>
    </row>
    <row r="338" spans="42:43" x14ac:dyDescent="0.25">
      <c r="AP338">
        <v>20</v>
      </c>
      <c r="AQ338" t="s">
        <v>2100</v>
      </c>
    </row>
    <row r="339" spans="42:43" x14ac:dyDescent="0.25">
      <c r="AP339">
        <v>20</v>
      </c>
      <c r="AQ339" t="s">
        <v>2101</v>
      </c>
    </row>
    <row r="340" spans="42:43" x14ac:dyDescent="0.25">
      <c r="AP340">
        <v>20</v>
      </c>
      <c r="AQ340" t="s">
        <v>2102</v>
      </c>
    </row>
    <row r="341" spans="42:43" x14ac:dyDescent="0.25">
      <c r="AP341">
        <v>20</v>
      </c>
      <c r="AQ341" t="s">
        <v>2103</v>
      </c>
    </row>
    <row r="342" spans="42:43" x14ac:dyDescent="0.25">
      <c r="AP342">
        <v>20</v>
      </c>
      <c r="AQ342" t="s">
        <v>2104</v>
      </c>
    </row>
    <row r="343" spans="42:43" x14ac:dyDescent="0.25">
      <c r="AP343">
        <v>20</v>
      </c>
      <c r="AQ343" t="s">
        <v>2105</v>
      </c>
    </row>
    <row r="344" spans="42:43" x14ac:dyDescent="0.25">
      <c r="AP344">
        <v>20</v>
      </c>
      <c r="AQ344" t="s">
        <v>2106</v>
      </c>
    </row>
    <row r="345" spans="42:43" x14ac:dyDescent="0.25">
      <c r="AP345">
        <v>20</v>
      </c>
      <c r="AQ345" t="s">
        <v>2107</v>
      </c>
    </row>
    <row r="346" spans="42:43" x14ac:dyDescent="0.25">
      <c r="AP346">
        <v>20</v>
      </c>
      <c r="AQ346" t="s">
        <v>2108</v>
      </c>
    </row>
    <row r="347" spans="42:43" x14ac:dyDescent="0.25">
      <c r="AP347">
        <v>20</v>
      </c>
      <c r="AQ347" t="s">
        <v>2109</v>
      </c>
    </row>
    <row r="348" spans="42:43" x14ac:dyDescent="0.25">
      <c r="AP348">
        <v>20</v>
      </c>
      <c r="AQ348" t="s">
        <v>2110</v>
      </c>
    </row>
    <row r="349" spans="42:43" x14ac:dyDescent="0.25">
      <c r="AP349">
        <v>20</v>
      </c>
      <c r="AQ349" t="s">
        <v>2111</v>
      </c>
    </row>
    <row r="350" spans="42:43" x14ac:dyDescent="0.25">
      <c r="AP350">
        <v>20</v>
      </c>
      <c r="AQ350" t="s">
        <v>2112</v>
      </c>
    </row>
    <row r="351" spans="42:43" x14ac:dyDescent="0.25">
      <c r="AP351">
        <v>20</v>
      </c>
      <c r="AQ351" t="s">
        <v>2113</v>
      </c>
    </row>
    <row r="352" spans="42:43" x14ac:dyDescent="0.25">
      <c r="AP352">
        <v>20</v>
      </c>
      <c r="AQ352" t="s">
        <v>2114</v>
      </c>
    </row>
    <row r="353" spans="42:43" x14ac:dyDescent="0.25">
      <c r="AP353">
        <v>20</v>
      </c>
      <c r="AQ353" t="s">
        <v>2115</v>
      </c>
    </row>
    <row r="354" spans="42:43" x14ac:dyDescent="0.25">
      <c r="AP354">
        <v>20</v>
      </c>
      <c r="AQ354" t="s">
        <v>2116</v>
      </c>
    </row>
    <row r="355" spans="42:43" x14ac:dyDescent="0.25">
      <c r="AP355">
        <v>20</v>
      </c>
      <c r="AQ355" t="s">
        <v>2117</v>
      </c>
    </row>
    <row r="356" spans="42:43" x14ac:dyDescent="0.25">
      <c r="AP356">
        <v>20</v>
      </c>
      <c r="AQ356" t="s">
        <v>2118</v>
      </c>
    </row>
    <row r="357" spans="42:43" x14ac:dyDescent="0.25">
      <c r="AP357">
        <v>20</v>
      </c>
      <c r="AQ357" t="s">
        <v>2119</v>
      </c>
    </row>
    <row r="358" spans="42:43" x14ac:dyDescent="0.25">
      <c r="AP358">
        <v>20</v>
      </c>
      <c r="AQ358" t="s">
        <v>2120</v>
      </c>
    </row>
    <row r="359" spans="42:43" x14ac:dyDescent="0.25">
      <c r="AP359">
        <v>20</v>
      </c>
      <c r="AQ359" t="s">
        <v>2121</v>
      </c>
    </row>
    <row r="360" spans="42:43" x14ac:dyDescent="0.25">
      <c r="AP360">
        <v>20</v>
      </c>
      <c r="AQ360" t="s">
        <v>2122</v>
      </c>
    </row>
    <row r="361" spans="42:43" x14ac:dyDescent="0.25">
      <c r="AP361">
        <v>20</v>
      </c>
      <c r="AQ361" t="s">
        <v>2123</v>
      </c>
    </row>
    <row r="362" spans="42:43" x14ac:dyDescent="0.25">
      <c r="AP362">
        <v>20</v>
      </c>
      <c r="AQ362" t="s">
        <v>2124</v>
      </c>
    </row>
    <row r="363" spans="42:43" x14ac:dyDescent="0.25">
      <c r="AP363">
        <v>20</v>
      </c>
      <c r="AQ363" t="s">
        <v>2125</v>
      </c>
    </row>
    <row r="364" spans="42:43" x14ac:dyDescent="0.25">
      <c r="AP364">
        <v>20</v>
      </c>
      <c r="AQ364" t="s">
        <v>2126</v>
      </c>
    </row>
    <row r="365" spans="42:43" x14ac:dyDescent="0.25">
      <c r="AP365">
        <v>20</v>
      </c>
      <c r="AQ365" t="s">
        <v>2127</v>
      </c>
    </row>
    <row r="366" spans="42:43" x14ac:dyDescent="0.25">
      <c r="AP366">
        <v>20</v>
      </c>
      <c r="AQ366" t="s">
        <v>2128</v>
      </c>
    </row>
    <row r="367" spans="42:43" x14ac:dyDescent="0.25">
      <c r="AP367">
        <v>20</v>
      </c>
      <c r="AQ367" t="s">
        <v>2129</v>
      </c>
    </row>
    <row r="368" spans="42:43" x14ac:dyDescent="0.25">
      <c r="AP368">
        <v>20</v>
      </c>
      <c r="AQ368" t="s">
        <v>2130</v>
      </c>
    </row>
    <row r="369" spans="42:43" x14ac:dyDescent="0.25">
      <c r="AP369">
        <v>20</v>
      </c>
      <c r="AQ369" t="s">
        <v>2131</v>
      </c>
    </row>
    <row r="370" spans="42:43" x14ac:dyDescent="0.25">
      <c r="AP370">
        <v>20</v>
      </c>
      <c r="AQ370" t="s">
        <v>2132</v>
      </c>
    </row>
    <row r="371" spans="42:43" x14ac:dyDescent="0.25">
      <c r="AP371">
        <v>20</v>
      </c>
      <c r="AQ371" t="s">
        <v>2133</v>
      </c>
    </row>
    <row r="372" spans="42:43" x14ac:dyDescent="0.25">
      <c r="AP372">
        <v>20</v>
      </c>
      <c r="AQ372" t="s">
        <v>2134</v>
      </c>
    </row>
    <row r="373" spans="42:43" x14ac:dyDescent="0.25">
      <c r="AP373">
        <v>20</v>
      </c>
      <c r="AQ373" t="s">
        <v>2135</v>
      </c>
    </row>
    <row r="374" spans="42:43" x14ac:dyDescent="0.25">
      <c r="AP374">
        <v>20</v>
      </c>
      <c r="AQ374" t="s">
        <v>2136</v>
      </c>
    </row>
    <row r="375" spans="42:43" x14ac:dyDescent="0.25">
      <c r="AP375">
        <v>20</v>
      </c>
      <c r="AQ375" t="s">
        <v>2137</v>
      </c>
    </row>
    <row r="376" spans="42:43" x14ac:dyDescent="0.25">
      <c r="AP376">
        <v>20</v>
      </c>
      <c r="AQ376" t="s">
        <v>2138</v>
      </c>
    </row>
    <row r="377" spans="42:43" x14ac:dyDescent="0.25">
      <c r="AP377">
        <v>20</v>
      </c>
      <c r="AQ377" t="s">
        <v>2139</v>
      </c>
    </row>
    <row r="378" spans="42:43" x14ac:dyDescent="0.25">
      <c r="AP378">
        <v>20</v>
      </c>
      <c r="AQ378" t="s">
        <v>2140</v>
      </c>
    </row>
    <row r="379" spans="42:43" x14ac:dyDescent="0.25">
      <c r="AP379">
        <v>20</v>
      </c>
      <c r="AQ379" t="s">
        <v>2141</v>
      </c>
    </row>
    <row r="380" spans="42:43" x14ac:dyDescent="0.25">
      <c r="AP380">
        <v>20</v>
      </c>
      <c r="AQ380" t="s">
        <v>2142</v>
      </c>
    </row>
    <row r="381" spans="42:43" x14ac:dyDescent="0.25">
      <c r="AP381">
        <v>20</v>
      </c>
      <c r="AQ381" t="s">
        <v>2143</v>
      </c>
    </row>
    <row r="382" spans="42:43" x14ac:dyDescent="0.25">
      <c r="AP382">
        <v>20</v>
      </c>
      <c r="AQ382" t="s">
        <v>2144</v>
      </c>
    </row>
    <row r="383" spans="42:43" x14ac:dyDescent="0.25">
      <c r="AP383">
        <v>20</v>
      </c>
      <c r="AQ383" t="s">
        <v>2145</v>
      </c>
    </row>
    <row r="384" spans="42:43" x14ac:dyDescent="0.25">
      <c r="AP384">
        <v>20</v>
      </c>
      <c r="AQ384" t="s">
        <v>2146</v>
      </c>
    </row>
    <row r="385" spans="42:43" x14ac:dyDescent="0.25">
      <c r="AP385">
        <v>20</v>
      </c>
      <c r="AQ385" t="s">
        <v>2147</v>
      </c>
    </row>
    <row r="386" spans="42:43" x14ac:dyDescent="0.25">
      <c r="AP386">
        <v>20</v>
      </c>
      <c r="AQ386" t="s">
        <v>2148</v>
      </c>
    </row>
    <row r="387" spans="42:43" x14ac:dyDescent="0.25">
      <c r="AP387">
        <v>20</v>
      </c>
      <c r="AQ387" t="s">
        <v>2149</v>
      </c>
    </row>
    <row r="388" spans="42:43" x14ac:dyDescent="0.25">
      <c r="AP388">
        <v>20</v>
      </c>
      <c r="AQ388" t="s">
        <v>2150</v>
      </c>
    </row>
    <row r="389" spans="42:43" x14ac:dyDescent="0.25">
      <c r="AP389">
        <v>20</v>
      </c>
      <c r="AQ389" t="s">
        <v>2151</v>
      </c>
    </row>
    <row r="390" spans="42:43" x14ac:dyDescent="0.25">
      <c r="AP390">
        <v>20</v>
      </c>
      <c r="AQ390" t="s">
        <v>2152</v>
      </c>
    </row>
    <row r="391" spans="42:43" x14ac:dyDescent="0.25">
      <c r="AP391">
        <v>20</v>
      </c>
      <c r="AQ391" t="s">
        <v>2153</v>
      </c>
    </row>
    <row r="392" spans="42:43" x14ac:dyDescent="0.25">
      <c r="AP392">
        <v>20</v>
      </c>
      <c r="AQ392" t="s">
        <v>2154</v>
      </c>
    </row>
    <row r="393" spans="42:43" x14ac:dyDescent="0.25">
      <c r="AP393">
        <v>20</v>
      </c>
      <c r="AQ393" t="s">
        <v>2155</v>
      </c>
    </row>
    <row r="394" spans="42:43" x14ac:dyDescent="0.25">
      <c r="AP394">
        <v>20</v>
      </c>
      <c r="AQ394" t="s">
        <v>2156</v>
      </c>
    </row>
    <row r="395" spans="42:43" x14ac:dyDescent="0.25">
      <c r="AP395">
        <v>20</v>
      </c>
      <c r="AQ395" t="s">
        <v>2157</v>
      </c>
    </row>
    <row r="396" spans="42:43" x14ac:dyDescent="0.25">
      <c r="AP396">
        <v>20</v>
      </c>
      <c r="AQ396" t="s">
        <v>2158</v>
      </c>
    </row>
    <row r="397" spans="42:43" x14ac:dyDescent="0.25">
      <c r="AP397">
        <v>20</v>
      </c>
      <c r="AQ397" t="s">
        <v>2159</v>
      </c>
    </row>
    <row r="398" spans="42:43" x14ac:dyDescent="0.25">
      <c r="AP398">
        <v>20</v>
      </c>
      <c r="AQ398" t="s">
        <v>2160</v>
      </c>
    </row>
    <row r="399" spans="42:43" x14ac:dyDescent="0.25">
      <c r="AP399">
        <v>20</v>
      </c>
      <c r="AQ399" t="s">
        <v>2161</v>
      </c>
    </row>
    <row r="400" spans="42:43" x14ac:dyDescent="0.25">
      <c r="AP400">
        <v>20</v>
      </c>
      <c r="AQ400" t="s">
        <v>2162</v>
      </c>
    </row>
    <row r="401" spans="42:43" x14ac:dyDescent="0.25">
      <c r="AP401">
        <v>20</v>
      </c>
      <c r="AQ401" t="s">
        <v>2163</v>
      </c>
    </row>
    <row r="402" spans="42:43" x14ac:dyDescent="0.25">
      <c r="AP402">
        <v>20</v>
      </c>
      <c r="AQ402" t="s">
        <v>2164</v>
      </c>
    </row>
    <row r="403" spans="42:43" x14ac:dyDescent="0.25">
      <c r="AP403">
        <v>20</v>
      </c>
      <c r="AQ403" t="s">
        <v>2165</v>
      </c>
    </row>
    <row r="404" spans="42:43" x14ac:dyDescent="0.25">
      <c r="AP404">
        <v>20</v>
      </c>
      <c r="AQ404" t="s">
        <v>2166</v>
      </c>
    </row>
    <row r="405" spans="42:43" x14ac:dyDescent="0.25">
      <c r="AP405">
        <v>20</v>
      </c>
      <c r="AQ405" t="s">
        <v>2167</v>
      </c>
    </row>
    <row r="406" spans="42:43" x14ac:dyDescent="0.25">
      <c r="AP406">
        <v>20</v>
      </c>
      <c r="AQ406" t="s">
        <v>2168</v>
      </c>
    </row>
    <row r="407" spans="42:43" x14ac:dyDescent="0.25">
      <c r="AP407">
        <v>20</v>
      </c>
      <c r="AQ407" t="s">
        <v>2169</v>
      </c>
    </row>
    <row r="408" spans="42:43" x14ac:dyDescent="0.25">
      <c r="AP408">
        <v>20</v>
      </c>
      <c r="AQ408" t="s">
        <v>2170</v>
      </c>
    </row>
    <row r="409" spans="42:43" x14ac:dyDescent="0.25">
      <c r="AP409">
        <v>20</v>
      </c>
      <c r="AQ409" t="s">
        <v>2171</v>
      </c>
    </row>
    <row r="410" spans="42:43" x14ac:dyDescent="0.25">
      <c r="AP410">
        <v>20</v>
      </c>
      <c r="AQ410" t="s">
        <v>2172</v>
      </c>
    </row>
    <row r="411" spans="42:43" x14ac:dyDescent="0.25">
      <c r="AP411">
        <v>20</v>
      </c>
      <c r="AQ411" t="s">
        <v>2173</v>
      </c>
    </row>
    <row r="412" spans="42:43" x14ac:dyDescent="0.25">
      <c r="AP412">
        <v>20</v>
      </c>
      <c r="AQ412" t="s">
        <v>2174</v>
      </c>
    </row>
    <row r="413" spans="42:43" x14ac:dyDescent="0.25">
      <c r="AP413">
        <v>20</v>
      </c>
      <c r="AQ413" t="s">
        <v>2175</v>
      </c>
    </row>
    <row r="414" spans="42:43" x14ac:dyDescent="0.25">
      <c r="AP414">
        <v>20</v>
      </c>
      <c r="AQ414" t="s">
        <v>2176</v>
      </c>
    </row>
    <row r="415" spans="42:43" x14ac:dyDescent="0.25">
      <c r="AP415">
        <v>20</v>
      </c>
      <c r="AQ415" t="s">
        <v>2177</v>
      </c>
    </row>
    <row r="416" spans="42:43" x14ac:dyDescent="0.25">
      <c r="AP416">
        <v>20</v>
      </c>
      <c r="AQ416" t="s">
        <v>2178</v>
      </c>
    </row>
    <row r="417" spans="42:43" x14ac:dyDescent="0.25">
      <c r="AP417">
        <v>20</v>
      </c>
      <c r="AQ417" t="s">
        <v>2179</v>
      </c>
    </row>
    <row r="418" spans="42:43" x14ac:dyDescent="0.25">
      <c r="AP418">
        <v>20</v>
      </c>
      <c r="AQ418" t="s">
        <v>2180</v>
      </c>
    </row>
    <row r="419" spans="42:43" x14ac:dyDescent="0.25">
      <c r="AP419">
        <v>20</v>
      </c>
      <c r="AQ419" t="s">
        <v>2181</v>
      </c>
    </row>
    <row r="420" spans="42:43" x14ac:dyDescent="0.25">
      <c r="AP420">
        <v>20</v>
      </c>
      <c r="AQ420" t="s">
        <v>2182</v>
      </c>
    </row>
    <row r="421" spans="42:43" x14ac:dyDescent="0.25">
      <c r="AP421">
        <v>20</v>
      </c>
      <c r="AQ421" t="s">
        <v>2183</v>
      </c>
    </row>
    <row r="422" spans="42:43" x14ac:dyDescent="0.25">
      <c r="AP422">
        <v>20</v>
      </c>
      <c r="AQ422" t="s">
        <v>2184</v>
      </c>
    </row>
    <row r="423" spans="42:43" x14ac:dyDescent="0.25">
      <c r="AP423">
        <v>20</v>
      </c>
      <c r="AQ423" t="s">
        <v>2185</v>
      </c>
    </row>
    <row r="424" spans="42:43" x14ac:dyDescent="0.25">
      <c r="AP424">
        <v>20</v>
      </c>
      <c r="AQ424" t="s">
        <v>2186</v>
      </c>
    </row>
    <row r="425" spans="42:43" x14ac:dyDescent="0.25">
      <c r="AP425">
        <v>20</v>
      </c>
      <c r="AQ425" t="s">
        <v>2187</v>
      </c>
    </row>
    <row r="426" spans="42:43" x14ac:dyDescent="0.25">
      <c r="AP426">
        <v>20</v>
      </c>
      <c r="AQ426" t="s">
        <v>2188</v>
      </c>
    </row>
    <row r="427" spans="42:43" x14ac:dyDescent="0.25">
      <c r="AP427">
        <v>20</v>
      </c>
      <c r="AQ427" t="s">
        <v>2189</v>
      </c>
    </row>
    <row r="428" spans="42:43" x14ac:dyDescent="0.25">
      <c r="AP428">
        <v>20</v>
      </c>
      <c r="AQ428" t="s">
        <v>2190</v>
      </c>
    </row>
    <row r="429" spans="42:43" x14ac:dyDescent="0.25">
      <c r="AP429">
        <v>20</v>
      </c>
      <c r="AQ429" t="s">
        <v>2191</v>
      </c>
    </row>
    <row r="430" spans="42:43" x14ac:dyDescent="0.25">
      <c r="AP430">
        <v>20</v>
      </c>
      <c r="AQ430" t="s">
        <v>2192</v>
      </c>
    </row>
    <row r="431" spans="42:43" x14ac:dyDescent="0.25">
      <c r="AP431">
        <v>20</v>
      </c>
      <c r="AQ431" t="s">
        <v>2193</v>
      </c>
    </row>
    <row r="432" spans="42:43" x14ac:dyDescent="0.25">
      <c r="AP432">
        <v>20</v>
      </c>
      <c r="AQ432" t="s">
        <v>2194</v>
      </c>
    </row>
    <row r="433" spans="42:43" x14ac:dyDescent="0.25">
      <c r="AP433">
        <v>20</v>
      </c>
      <c r="AQ433" t="s">
        <v>2195</v>
      </c>
    </row>
    <row r="434" spans="42:43" x14ac:dyDescent="0.25">
      <c r="AP434">
        <v>20</v>
      </c>
      <c r="AQ434" t="s">
        <v>2196</v>
      </c>
    </row>
    <row r="435" spans="42:43" x14ac:dyDescent="0.25">
      <c r="AP435">
        <v>20</v>
      </c>
      <c r="AQ435" t="s">
        <v>2197</v>
      </c>
    </row>
    <row r="436" spans="42:43" x14ac:dyDescent="0.25">
      <c r="AP436">
        <v>20</v>
      </c>
      <c r="AQ436" t="s">
        <v>2198</v>
      </c>
    </row>
    <row r="437" spans="42:43" x14ac:dyDescent="0.25">
      <c r="AP437">
        <v>20</v>
      </c>
      <c r="AQ437" t="s">
        <v>2199</v>
      </c>
    </row>
    <row r="438" spans="42:43" x14ac:dyDescent="0.25">
      <c r="AP438">
        <v>20</v>
      </c>
      <c r="AQ438" t="s">
        <v>2200</v>
      </c>
    </row>
    <row r="439" spans="42:43" x14ac:dyDescent="0.25">
      <c r="AP439">
        <v>20</v>
      </c>
      <c r="AQ439" t="s">
        <v>2201</v>
      </c>
    </row>
    <row r="440" spans="42:43" x14ac:dyDescent="0.25">
      <c r="AP440">
        <v>20</v>
      </c>
      <c r="AQ440" t="s">
        <v>2202</v>
      </c>
    </row>
    <row r="441" spans="42:43" x14ac:dyDescent="0.25">
      <c r="AP441">
        <v>20</v>
      </c>
      <c r="AQ441" t="s">
        <v>2203</v>
      </c>
    </row>
    <row r="442" spans="42:43" x14ac:dyDescent="0.25">
      <c r="AP442">
        <v>20</v>
      </c>
      <c r="AQ442" t="s">
        <v>2204</v>
      </c>
    </row>
    <row r="443" spans="42:43" x14ac:dyDescent="0.25">
      <c r="AP443">
        <v>20</v>
      </c>
      <c r="AQ443" t="s">
        <v>2205</v>
      </c>
    </row>
    <row r="444" spans="42:43" x14ac:dyDescent="0.25">
      <c r="AP444">
        <v>20</v>
      </c>
      <c r="AQ444" t="s">
        <v>2206</v>
      </c>
    </row>
    <row r="445" spans="42:43" x14ac:dyDescent="0.25">
      <c r="AP445">
        <v>20</v>
      </c>
      <c r="AQ445" t="s">
        <v>2207</v>
      </c>
    </row>
    <row r="446" spans="42:43" x14ac:dyDescent="0.25">
      <c r="AP446">
        <v>20</v>
      </c>
      <c r="AQ446" t="s">
        <v>2208</v>
      </c>
    </row>
    <row r="447" spans="42:43" x14ac:dyDescent="0.25">
      <c r="AP447">
        <v>20</v>
      </c>
      <c r="AQ447" t="s">
        <v>2209</v>
      </c>
    </row>
    <row r="448" spans="42:43" x14ac:dyDescent="0.25">
      <c r="AP448">
        <v>20</v>
      </c>
      <c r="AQ448" t="s">
        <v>2210</v>
      </c>
    </row>
    <row r="449" spans="42:43" x14ac:dyDescent="0.25">
      <c r="AP449">
        <v>20</v>
      </c>
      <c r="AQ449" t="s">
        <v>2211</v>
      </c>
    </row>
    <row r="450" spans="42:43" x14ac:dyDescent="0.25">
      <c r="AP450">
        <v>20</v>
      </c>
      <c r="AQ450" t="s">
        <v>2212</v>
      </c>
    </row>
    <row r="451" spans="42:43" x14ac:dyDescent="0.25">
      <c r="AP451">
        <v>20</v>
      </c>
      <c r="AQ451" t="s">
        <v>2213</v>
      </c>
    </row>
    <row r="452" spans="42:43" x14ac:dyDescent="0.25">
      <c r="AP452">
        <v>20</v>
      </c>
      <c r="AQ452" t="s">
        <v>2214</v>
      </c>
    </row>
    <row r="453" spans="42:43" x14ac:dyDescent="0.25">
      <c r="AP453">
        <v>20</v>
      </c>
      <c r="AQ453" t="s">
        <v>2215</v>
      </c>
    </row>
    <row r="454" spans="42:43" x14ac:dyDescent="0.25">
      <c r="AP454">
        <v>20</v>
      </c>
      <c r="AQ454" t="s">
        <v>2216</v>
      </c>
    </row>
    <row r="455" spans="42:43" x14ac:dyDescent="0.25">
      <c r="AP455">
        <v>20</v>
      </c>
      <c r="AQ455" t="s">
        <v>2217</v>
      </c>
    </row>
    <row r="456" spans="42:43" x14ac:dyDescent="0.25">
      <c r="AP456">
        <v>20</v>
      </c>
      <c r="AQ456" t="s">
        <v>2218</v>
      </c>
    </row>
    <row r="457" spans="42:43" x14ac:dyDescent="0.25">
      <c r="AP457">
        <v>20</v>
      </c>
      <c r="AQ457" t="s">
        <v>2219</v>
      </c>
    </row>
    <row r="458" spans="42:43" x14ac:dyDescent="0.25">
      <c r="AP458">
        <v>20</v>
      </c>
      <c r="AQ458" t="s">
        <v>2220</v>
      </c>
    </row>
    <row r="459" spans="42:43" x14ac:dyDescent="0.25">
      <c r="AP459">
        <v>20</v>
      </c>
      <c r="AQ459" t="s">
        <v>2221</v>
      </c>
    </row>
    <row r="460" spans="42:43" x14ac:dyDescent="0.25">
      <c r="AP460">
        <v>20</v>
      </c>
      <c r="AQ460" t="s">
        <v>2222</v>
      </c>
    </row>
    <row r="461" spans="42:43" x14ac:dyDescent="0.25">
      <c r="AP461">
        <v>20</v>
      </c>
      <c r="AQ461" t="s">
        <v>2223</v>
      </c>
    </row>
    <row r="462" spans="42:43" x14ac:dyDescent="0.25">
      <c r="AP462">
        <v>20</v>
      </c>
      <c r="AQ462" t="s">
        <v>2224</v>
      </c>
    </row>
    <row r="463" spans="42:43" x14ac:dyDescent="0.25">
      <c r="AP463">
        <v>20</v>
      </c>
      <c r="AQ463" t="s">
        <v>2225</v>
      </c>
    </row>
    <row r="464" spans="42:43" x14ac:dyDescent="0.25">
      <c r="AP464">
        <v>20</v>
      </c>
      <c r="AQ464" t="s">
        <v>2226</v>
      </c>
    </row>
    <row r="465" spans="42:43" x14ac:dyDescent="0.25">
      <c r="AP465">
        <v>20</v>
      </c>
      <c r="AQ465" t="s">
        <v>2227</v>
      </c>
    </row>
    <row r="466" spans="42:43" x14ac:dyDescent="0.25">
      <c r="AP466">
        <v>20</v>
      </c>
      <c r="AQ466" t="s">
        <v>2228</v>
      </c>
    </row>
    <row r="467" spans="42:43" x14ac:dyDescent="0.25">
      <c r="AP467">
        <v>20</v>
      </c>
      <c r="AQ467" t="s">
        <v>2229</v>
      </c>
    </row>
    <row r="468" spans="42:43" x14ac:dyDescent="0.25">
      <c r="AP468">
        <v>20</v>
      </c>
      <c r="AQ468" t="s">
        <v>2230</v>
      </c>
    </row>
    <row r="469" spans="42:43" x14ac:dyDescent="0.25">
      <c r="AP469">
        <v>20</v>
      </c>
      <c r="AQ469" t="s">
        <v>2231</v>
      </c>
    </row>
    <row r="470" spans="42:43" x14ac:dyDescent="0.25">
      <c r="AP470">
        <v>20</v>
      </c>
      <c r="AQ470" t="s">
        <v>2232</v>
      </c>
    </row>
    <row r="471" spans="42:43" x14ac:dyDescent="0.25">
      <c r="AP471">
        <v>20</v>
      </c>
      <c r="AQ471" t="s">
        <v>2233</v>
      </c>
    </row>
    <row r="472" spans="42:43" x14ac:dyDescent="0.25">
      <c r="AP472">
        <v>20</v>
      </c>
      <c r="AQ472" t="s">
        <v>2234</v>
      </c>
    </row>
    <row r="473" spans="42:43" x14ac:dyDescent="0.25">
      <c r="AP473">
        <v>20</v>
      </c>
      <c r="AQ473" t="s">
        <v>2235</v>
      </c>
    </row>
    <row r="474" spans="42:43" x14ac:dyDescent="0.25">
      <c r="AP474">
        <v>20</v>
      </c>
      <c r="AQ474" t="s">
        <v>2236</v>
      </c>
    </row>
    <row r="475" spans="42:43" x14ac:dyDescent="0.25">
      <c r="AP475">
        <v>20</v>
      </c>
      <c r="AQ475" t="s">
        <v>2237</v>
      </c>
    </row>
    <row r="476" spans="42:43" x14ac:dyDescent="0.25">
      <c r="AP476">
        <v>20</v>
      </c>
      <c r="AQ476" t="s">
        <v>2238</v>
      </c>
    </row>
    <row r="477" spans="42:43" x14ac:dyDescent="0.25">
      <c r="AP477">
        <v>20</v>
      </c>
      <c r="AQ477" t="s">
        <v>2239</v>
      </c>
    </row>
    <row r="478" spans="42:43" x14ac:dyDescent="0.25">
      <c r="AP478">
        <v>20</v>
      </c>
      <c r="AQ478" t="s">
        <v>2240</v>
      </c>
    </row>
    <row r="479" spans="42:43" x14ac:dyDescent="0.25">
      <c r="AP479">
        <v>20</v>
      </c>
      <c r="AQ479" t="s">
        <v>2241</v>
      </c>
    </row>
    <row r="480" spans="42:43" x14ac:dyDescent="0.25">
      <c r="AP480">
        <v>20</v>
      </c>
      <c r="AQ480" t="s">
        <v>2242</v>
      </c>
    </row>
    <row r="481" spans="42:43" x14ac:dyDescent="0.25">
      <c r="AP481">
        <v>20</v>
      </c>
      <c r="AQ481" t="s">
        <v>2243</v>
      </c>
    </row>
    <row r="482" spans="42:43" x14ac:dyDescent="0.25">
      <c r="AP482">
        <v>20</v>
      </c>
      <c r="AQ482" t="s">
        <v>2244</v>
      </c>
    </row>
    <row r="483" spans="42:43" x14ac:dyDescent="0.25">
      <c r="AP483">
        <v>20</v>
      </c>
      <c r="AQ483" t="s">
        <v>2245</v>
      </c>
    </row>
    <row r="484" spans="42:43" x14ac:dyDescent="0.25">
      <c r="AP484">
        <v>20</v>
      </c>
      <c r="AQ484" t="s">
        <v>2246</v>
      </c>
    </row>
    <row r="485" spans="42:43" x14ac:dyDescent="0.25">
      <c r="AP485">
        <v>20</v>
      </c>
      <c r="AQ485" t="s">
        <v>2247</v>
      </c>
    </row>
    <row r="486" spans="42:43" x14ac:dyDescent="0.25">
      <c r="AP486">
        <v>20</v>
      </c>
      <c r="AQ486" t="s">
        <v>2248</v>
      </c>
    </row>
    <row r="487" spans="42:43" x14ac:dyDescent="0.25">
      <c r="AP487">
        <v>20</v>
      </c>
      <c r="AQ487" t="s">
        <v>2249</v>
      </c>
    </row>
    <row r="488" spans="42:43" x14ac:dyDescent="0.25">
      <c r="AP488">
        <v>20</v>
      </c>
      <c r="AQ488" t="s">
        <v>2250</v>
      </c>
    </row>
    <row r="489" spans="42:43" x14ac:dyDescent="0.25">
      <c r="AP489">
        <v>20</v>
      </c>
      <c r="AQ489" t="s">
        <v>2251</v>
      </c>
    </row>
    <row r="490" spans="42:43" x14ac:dyDescent="0.25">
      <c r="AP490">
        <v>20</v>
      </c>
      <c r="AQ490" t="s">
        <v>2252</v>
      </c>
    </row>
    <row r="491" spans="42:43" x14ac:dyDescent="0.25">
      <c r="AP491">
        <v>20</v>
      </c>
      <c r="AQ491" t="s">
        <v>2253</v>
      </c>
    </row>
    <row r="492" spans="42:43" x14ac:dyDescent="0.25">
      <c r="AP492">
        <v>20</v>
      </c>
      <c r="AQ492" t="s">
        <v>2254</v>
      </c>
    </row>
    <row r="493" spans="42:43" x14ac:dyDescent="0.25">
      <c r="AP493">
        <v>20</v>
      </c>
      <c r="AQ493" t="s">
        <v>2255</v>
      </c>
    </row>
    <row r="494" spans="42:43" x14ac:dyDescent="0.25">
      <c r="AP494">
        <v>20</v>
      </c>
      <c r="AQ494" t="s">
        <v>2256</v>
      </c>
    </row>
    <row r="495" spans="42:43" x14ac:dyDescent="0.25">
      <c r="AP495">
        <v>20</v>
      </c>
      <c r="AQ495" t="s">
        <v>2257</v>
      </c>
    </row>
    <row r="496" spans="42:43" x14ac:dyDescent="0.25">
      <c r="AP496">
        <v>20</v>
      </c>
      <c r="AQ496" t="s">
        <v>2258</v>
      </c>
    </row>
    <row r="497" spans="42:43" x14ac:dyDescent="0.25">
      <c r="AP497">
        <v>20</v>
      </c>
      <c r="AQ497" t="s">
        <v>2259</v>
      </c>
    </row>
    <row r="498" spans="42:43" x14ac:dyDescent="0.25">
      <c r="AP498">
        <v>20</v>
      </c>
      <c r="AQ498" t="s">
        <v>2260</v>
      </c>
    </row>
    <row r="499" spans="42:43" x14ac:dyDescent="0.25">
      <c r="AP499">
        <v>20</v>
      </c>
      <c r="AQ499" t="s">
        <v>2261</v>
      </c>
    </row>
    <row r="500" spans="42:43" x14ac:dyDescent="0.25">
      <c r="AP500">
        <v>20</v>
      </c>
      <c r="AQ500" t="s">
        <v>2262</v>
      </c>
    </row>
    <row r="501" spans="42:43" x14ac:dyDescent="0.25">
      <c r="AP501">
        <v>20</v>
      </c>
      <c r="AQ501" t="s">
        <v>2263</v>
      </c>
    </row>
    <row r="502" spans="42:43" x14ac:dyDescent="0.25">
      <c r="AP502">
        <v>20</v>
      </c>
      <c r="AQ502" t="s">
        <v>2264</v>
      </c>
    </row>
    <row r="503" spans="42:43" x14ac:dyDescent="0.25">
      <c r="AP503">
        <v>20</v>
      </c>
      <c r="AQ503" t="s">
        <v>2265</v>
      </c>
    </row>
    <row r="504" spans="42:43" x14ac:dyDescent="0.25">
      <c r="AP504">
        <v>20</v>
      </c>
      <c r="AQ504" t="s">
        <v>2266</v>
      </c>
    </row>
    <row r="505" spans="42:43" x14ac:dyDescent="0.25">
      <c r="AP505">
        <v>20</v>
      </c>
      <c r="AQ505" t="s">
        <v>2267</v>
      </c>
    </row>
    <row r="506" spans="42:43" x14ac:dyDescent="0.25">
      <c r="AP506">
        <v>20</v>
      </c>
      <c r="AQ506" t="s">
        <v>2268</v>
      </c>
    </row>
    <row r="507" spans="42:43" x14ac:dyDescent="0.25">
      <c r="AP507">
        <v>20</v>
      </c>
      <c r="AQ507" t="s">
        <v>2269</v>
      </c>
    </row>
    <row r="508" spans="42:43" x14ac:dyDescent="0.25">
      <c r="AP508">
        <v>20</v>
      </c>
      <c r="AQ508" t="s">
        <v>2270</v>
      </c>
    </row>
    <row r="509" spans="42:43" x14ac:dyDescent="0.25">
      <c r="AP509">
        <v>20</v>
      </c>
      <c r="AQ509" t="s">
        <v>2271</v>
      </c>
    </row>
    <row r="510" spans="42:43" x14ac:dyDescent="0.25">
      <c r="AP510">
        <v>20</v>
      </c>
      <c r="AQ510" t="s">
        <v>2272</v>
      </c>
    </row>
    <row r="511" spans="42:43" x14ac:dyDescent="0.25">
      <c r="AP511">
        <v>20</v>
      </c>
      <c r="AQ511" t="s">
        <v>2273</v>
      </c>
    </row>
    <row r="512" spans="42:43" x14ac:dyDescent="0.25">
      <c r="AP512">
        <v>20</v>
      </c>
      <c r="AQ512" t="s">
        <v>2274</v>
      </c>
    </row>
    <row r="513" spans="42:43" x14ac:dyDescent="0.25">
      <c r="AP513">
        <v>20</v>
      </c>
      <c r="AQ513" t="s">
        <v>2275</v>
      </c>
    </row>
    <row r="514" spans="42:43" x14ac:dyDescent="0.25">
      <c r="AP514">
        <v>20</v>
      </c>
      <c r="AQ514" t="s">
        <v>2276</v>
      </c>
    </row>
    <row r="515" spans="42:43" x14ac:dyDescent="0.25">
      <c r="AP515">
        <v>20</v>
      </c>
      <c r="AQ515" t="s">
        <v>2277</v>
      </c>
    </row>
    <row r="516" spans="42:43" x14ac:dyDescent="0.25">
      <c r="AP516">
        <v>20</v>
      </c>
      <c r="AQ516" t="s">
        <v>2278</v>
      </c>
    </row>
    <row r="517" spans="42:43" x14ac:dyDescent="0.25">
      <c r="AP517">
        <v>20</v>
      </c>
      <c r="AQ517" t="s">
        <v>2279</v>
      </c>
    </row>
    <row r="518" spans="42:43" x14ac:dyDescent="0.25">
      <c r="AP518">
        <v>20</v>
      </c>
      <c r="AQ518" t="s">
        <v>2280</v>
      </c>
    </row>
    <row r="519" spans="42:43" x14ac:dyDescent="0.25">
      <c r="AP519">
        <v>20</v>
      </c>
      <c r="AQ519" t="s">
        <v>2281</v>
      </c>
    </row>
    <row r="520" spans="42:43" x14ac:dyDescent="0.25">
      <c r="AP520">
        <v>20</v>
      </c>
      <c r="AQ520" t="s">
        <v>2282</v>
      </c>
    </row>
    <row r="521" spans="42:43" x14ac:dyDescent="0.25">
      <c r="AP521">
        <v>20</v>
      </c>
      <c r="AQ521" t="s">
        <v>2283</v>
      </c>
    </row>
    <row r="522" spans="42:43" x14ac:dyDescent="0.25">
      <c r="AP522">
        <v>20</v>
      </c>
      <c r="AQ522" t="s">
        <v>2284</v>
      </c>
    </row>
    <row r="523" spans="42:43" x14ac:dyDescent="0.25">
      <c r="AP523">
        <v>20</v>
      </c>
      <c r="AQ523" t="s">
        <v>2285</v>
      </c>
    </row>
    <row r="524" spans="42:43" x14ac:dyDescent="0.25">
      <c r="AP524">
        <v>20</v>
      </c>
      <c r="AQ524" t="s">
        <v>2286</v>
      </c>
    </row>
    <row r="525" spans="42:43" x14ac:dyDescent="0.25">
      <c r="AP525">
        <v>20</v>
      </c>
      <c r="AQ525" t="s">
        <v>2287</v>
      </c>
    </row>
    <row r="526" spans="42:43" x14ac:dyDescent="0.25">
      <c r="AP526">
        <v>20</v>
      </c>
      <c r="AQ526" t="s">
        <v>2288</v>
      </c>
    </row>
    <row r="527" spans="42:43" x14ac:dyDescent="0.25">
      <c r="AP527">
        <v>20</v>
      </c>
      <c r="AQ527" t="s">
        <v>2289</v>
      </c>
    </row>
    <row r="528" spans="42:43" x14ac:dyDescent="0.25">
      <c r="AP528">
        <v>20</v>
      </c>
      <c r="AQ528" t="s">
        <v>2290</v>
      </c>
    </row>
    <row r="529" spans="42:43" x14ac:dyDescent="0.25">
      <c r="AP529">
        <v>20</v>
      </c>
      <c r="AQ529" t="s">
        <v>2291</v>
      </c>
    </row>
    <row r="530" spans="42:43" x14ac:dyDescent="0.25">
      <c r="AP530">
        <v>20</v>
      </c>
      <c r="AQ530" t="s">
        <v>2292</v>
      </c>
    </row>
    <row r="531" spans="42:43" x14ac:dyDescent="0.25">
      <c r="AP531">
        <v>20</v>
      </c>
      <c r="AQ531" t="s">
        <v>2293</v>
      </c>
    </row>
    <row r="532" spans="42:43" x14ac:dyDescent="0.25">
      <c r="AP532">
        <v>20</v>
      </c>
      <c r="AQ532" t="s">
        <v>2294</v>
      </c>
    </row>
    <row r="533" spans="42:43" x14ac:dyDescent="0.25">
      <c r="AP533">
        <v>20</v>
      </c>
      <c r="AQ533" t="s">
        <v>2295</v>
      </c>
    </row>
    <row r="534" spans="42:43" x14ac:dyDescent="0.25">
      <c r="AP534">
        <v>20</v>
      </c>
      <c r="AQ534" t="s">
        <v>2296</v>
      </c>
    </row>
    <row r="535" spans="42:43" x14ac:dyDescent="0.25">
      <c r="AP535">
        <v>20</v>
      </c>
      <c r="AQ535" t="s">
        <v>2297</v>
      </c>
    </row>
    <row r="536" spans="42:43" x14ac:dyDescent="0.25">
      <c r="AP536">
        <v>20</v>
      </c>
      <c r="AQ536" t="s">
        <v>2298</v>
      </c>
    </row>
    <row r="537" spans="42:43" x14ac:dyDescent="0.25">
      <c r="AP537">
        <v>20</v>
      </c>
      <c r="AQ537" t="s">
        <v>2299</v>
      </c>
    </row>
    <row r="538" spans="42:43" x14ac:dyDescent="0.25">
      <c r="AP538">
        <v>20</v>
      </c>
      <c r="AQ538" t="s">
        <v>2300</v>
      </c>
    </row>
    <row r="539" spans="42:43" x14ac:dyDescent="0.25">
      <c r="AP539">
        <v>20</v>
      </c>
      <c r="AQ539" t="s">
        <v>2301</v>
      </c>
    </row>
    <row r="540" spans="42:43" x14ac:dyDescent="0.25">
      <c r="AP540">
        <v>20</v>
      </c>
      <c r="AQ540" t="s">
        <v>2302</v>
      </c>
    </row>
    <row r="541" spans="42:43" x14ac:dyDescent="0.25">
      <c r="AP541">
        <v>20</v>
      </c>
      <c r="AQ541" t="s">
        <v>2303</v>
      </c>
    </row>
    <row r="542" spans="42:43" x14ac:dyDescent="0.25">
      <c r="AP542">
        <v>20</v>
      </c>
      <c r="AQ542" t="s">
        <v>2304</v>
      </c>
    </row>
    <row r="543" spans="42:43" x14ac:dyDescent="0.25">
      <c r="AP543">
        <v>20</v>
      </c>
      <c r="AQ543" t="s">
        <v>2305</v>
      </c>
    </row>
    <row r="544" spans="42:43" x14ac:dyDescent="0.25">
      <c r="AP544">
        <v>20</v>
      </c>
      <c r="AQ544" t="s">
        <v>2306</v>
      </c>
    </row>
    <row r="545" spans="42:43" x14ac:dyDescent="0.25">
      <c r="AP545">
        <v>20</v>
      </c>
      <c r="AQ545" t="s">
        <v>2307</v>
      </c>
    </row>
    <row r="546" spans="42:43" x14ac:dyDescent="0.25">
      <c r="AP546">
        <v>20</v>
      </c>
      <c r="AQ546" t="s">
        <v>2308</v>
      </c>
    </row>
    <row r="547" spans="42:43" x14ac:dyDescent="0.25">
      <c r="AP547">
        <v>20</v>
      </c>
      <c r="AQ547" t="s">
        <v>2309</v>
      </c>
    </row>
    <row r="548" spans="42:43" x14ac:dyDescent="0.25">
      <c r="AP548">
        <v>20</v>
      </c>
      <c r="AQ548" t="s">
        <v>2310</v>
      </c>
    </row>
    <row r="549" spans="42:43" x14ac:dyDescent="0.25">
      <c r="AP549">
        <v>20</v>
      </c>
      <c r="AQ549" t="s">
        <v>2311</v>
      </c>
    </row>
    <row r="550" spans="42:43" x14ac:dyDescent="0.25">
      <c r="AP550">
        <v>20</v>
      </c>
      <c r="AQ550" t="s">
        <v>2312</v>
      </c>
    </row>
    <row r="551" spans="42:43" x14ac:dyDescent="0.25">
      <c r="AP551">
        <v>20</v>
      </c>
      <c r="AQ551" t="s">
        <v>2313</v>
      </c>
    </row>
    <row r="552" spans="42:43" x14ac:dyDescent="0.25">
      <c r="AP552">
        <v>20</v>
      </c>
      <c r="AQ552" t="s">
        <v>2314</v>
      </c>
    </row>
    <row r="553" spans="42:43" x14ac:dyDescent="0.25">
      <c r="AP553">
        <v>20</v>
      </c>
      <c r="AQ553" t="s">
        <v>2315</v>
      </c>
    </row>
    <row r="554" spans="42:43" x14ac:dyDescent="0.25">
      <c r="AP554">
        <v>20</v>
      </c>
      <c r="AQ554" t="s">
        <v>2316</v>
      </c>
    </row>
    <row r="555" spans="42:43" x14ac:dyDescent="0.25">
      <c r="AP555">
        <v>20</v>
      </c>
      <c r="AQ555" t="s">
        <v>2317</v>
      </c>
    </row>
    <row r="556" spans="42:43" x14ac:dyDescent="0.25">
      <c r="AP556">
        <v>20</v>
      </c>
      <c r="AQ556" t="s">
        <v>2318</v>
      </c>
    </row>
    <row r="557" spans="42:43" x14ac:dyDescent="0.25">
      <c r="AP557">
        <v>20</v>
      </c>
      <c r="AQ557" t="s">
        <v>2319</v>
      </c>
    </row>
    <row r="558" spans="42:43" x14ac:dyDescent="0.25">
      <c r="AP558">
        <v>20</v>
      </c>
      <c r="AQ558" t="s">
        <v>2320</v>
      </c>
    </row>
    <row r="559" spans="42:43" x14ac:dyDescent="0.25">
      <c r="AP559">
        <v>20</v>
      </c>
      <c r="AQ559" t="s">
        <v>2321</v>
      </c>
    </row>
    <row r="560" spans="42:43" x14ac:dyDescent="0.25">
      <c r="AP560">
        <v>20</v>
      </c>
      <c r="AQ560" t="s">
        <v>2322</v>
      </c>
    </row>
    <row r="561" spans="42:43" x14ac:dyDescent="0.25">
      <c r="AP561">
        <v>20</v>
      </c>
      <c r="AQ561" t="s">
        <v>2323</v>
      </c>
    </row>
    <row r="562" spans="42:43" x14ac:dyDescent="0.25">
      <c r="AP562">
        <v>20</v>
      </c>
      <c r="AQ562" t="s">
        <v>2324</v>
      </c>
    </row>
    <row r="563" spans="42:43" x14ac:dyDescent="0.25">
      <c r="AP563">
        <v>20</v>
      </c>
      <c r="AQ563" t="s">
        <v>1444</v>
      </c>
    </row>
    <row r="564" spans="42:43" x14ac:dyDescent="0.25">
      <c r="AP564">
        <v>20</v>
      </c>
      <c r="AQ564" t="s">
        <v>2325</v>
      </c>
    </row>
    <row r="565" spans="42:43" x14ac:dyDescent="0.25">
      <c r="AP565">
        <v>20</v>
      </c>
      <c r="AQ565" t="s">
        <v>2326</v>
      </c>
    </row>
    <row r="566" spans="42:43" x14ac:dyDescent="0.25">
      <c r="AP566">
        <v>20</v>
      </c>
      <c r="AQ566" t="s">
        <v>2327</v>
      </c>
    </row>
    <row r="567" spans="42:43" x14ac:dyDescent="0.25">
      <c r="AP567">
        <v>20</v>
      </c>
      <c r="AQ567" t="s">
        <v>2328</v>
      </c>
    </row>
    <row r="568" spans="42:43" x14ac:dyDescent="0.25">
      <c r="AP568">
        <v>20</v>
      </c>
      <c r="AQ568" t="s">
        <v>2329</v>
      </c>
    </row>
    <row r="569" spans="42:43" x14ac:dyDescent="0.25">
      <c r="AP569">
        <v>20</v>
      </c>
      <c r="AQ569" t="s">
        <v>2330</v>
      </c>
    </row>
    <row r="570" spans="42:43" x14ac:dyDescent="0.25">
      <c r="AP570">
        <v>20</v>
      </c>
      <c r="AQ570" t="s">
        <v>2331</v>
      </c>
    </row>
    <row r="571" spans="42:43" x14ac:dyDescent="0.25">
      <c r="AP571">
        <v>20</v>
      </c>
      <c r="AQ571" t="s">
        <v>2332</v>
      </c>
    </row>
    <row r="572" spans="42:43" x14ac:dyDescent="0.25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494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UNIVERSIDAD AUTONOMA DEL ESTADO DE MORELOS, Gobierno del Estado de Morelos</v>
      </c>
      <c r="B2" s="154"/>
      <c r="C2" s="154"/>
      <c r="D2" s="154"/>
      <c r="E2" s="154"/>
      <c r="F2" s="155"/>
    </row>
    <row r="3" spans="1:7" ht="14.25" x14ac:dyDescent="0.45">
      <c r="A3" s="162" t="s">
        <v>495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ht="14.25" x14ac:dyDescent="0.45">
      <c r="A5" s="136" t="s">
        <v>501</v>
      </c>
      <c r="B5" s="5"/>
      <c r="C5" s="5"/>
      <c r="D5" s="5"/>
      <c r="E5" s="5"/>
      <c r="F5" s="5"/>
    </row>
    <row r="6" spans="1:7" ht="30" x14ac:dyDescent="0.25">
      <c r="A6" s="137" t="s">
        <v>502</v>
      </c>
      <c r="B6" s="60"/>
      <c r="C6" s="60"/>
      <c r="D6" s="60"/>
      <c r="E6" s="60"/>
      <c r="F6" s="60"/>
    </row>
    <row r="7" spans="1:7" x14ac:dyDescent="0.25">
      <c r="A7" s="137" t="s">
        <v>503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504</v>
      </c>
      <c r="B9" s="54"/>
      <c r="C9" s="54"/>
      <c r="D9" s="54"/>
      <c r="E9" s="54"/>
      <c r="F9" s="54"/>
    </row>
    <row r="10" spans="1:7" ht="14.25" x14ac:dyDescent="0.45">
      <c r="A10" s="137" t="s">
        <v>505</v>
      </c>
      <c r="B10" s="60"/>
      <c r="C10" s="60"/>
      <c r="D10" s="60"/>
      <c r="E10" s="60"/>
      <c r="F10" s="60"/>
    </row>
    <row r="11" spans="1:7" x14ac:dyDescent="0.25">
      <c r="A11" s="139" t="s">
        <v>506</v>
      </c>
      <c r="B11" s="60"/>
      <c r="C11" s="60"/>
      <c r="D11" s="60"/>
      <c r="E11" s="60"/>
      <c r="F11" s="60"/>
    </row>
    <row r="12" spans="1:7" x14ac:dyDescent="0.25">
      <c r="A12" s="139" t="s">
        <v>507</v>
      </c>
      <c r="B12" s="60"/>
      <c r="C12" s="60"/>
      <c r="D12" s="60"/>
      <c r="E12" s="60"/>
      <c r="F12" s="60"/>
    </row>
    <row r="13" spans="1:7" ht="14.25" x14ac:dyDescent="0.45">
      <c r="A13" s="139" t="s">
        <v>508</v>
      </c>
      <c r="B13" s="60"/>
      <c r="C13" s="60"/>
      <c r="D13" s="60"/>
      <c r="E13" s="60"/>
      <c r="F13" s="60"/>
    </row>
    <row r="14" spans="1:7" ht="14.25" x14ac:dyDescent="0.45">
      <c r="A14" s="137" t="s">
        <v>509</v>
      </c>
      <c r="B14" s="60"/>
      <c r="C14" s="60"/>
      <c r="D14" s="60"/>
      <c r="E14" s="60"/>
      <c r="F14" s="60"/>
    </row>
    <row r="15" spans="1:7" x14ac:dyDescent="0.25">
      <c r="A15" s="139" t="s">
        <v>506</v>
      </c>
      <c r="B15" s="60"/>
      <c r="C15" s="60"/>
      <c r="D15" s="60"/>
      <c r="E15" s="60"/>
      <c r="F15" s="60"/>
    </row>
    <row r="16" spans="1:7" x14ac:dyDescent="0.25">
      <c r="A16" s="139" t="s">
        <v>507</v>
      </c>
      <c r="B16" s="60"/>
      <c r="C16" s="60"/>
      <c r="D16" s="60"/>
      <c r="E16" s="60"/>
      <c r="F16" s="60"/>
    </row>
    <row r="17" spans="1:6" ht="14.25" x14ac:dyDescent="0.45">
      <c r="A17" s="139" t="s">
        <v>508</v>
      </c>
      <c r="B17" s="60"/>
      <c r="C17" s="60"/>
      <c r="D17" s="60"/>
      <c r="E17" s="60"/>
      <c r="F17" s="60"/>
    </row>
    <row r="18" spans="1:6" ht="14.25" x14ac:dyDescent="0.45">
      <c r="A18" s="137" t="s">
        <v>510</v>
      </c>
      <c r="B18" s="145"/>
      <c r="C18" s="60"/>
      <c r="D18" s="60"/>
      <c r="E18" s="60"/>
      <c r="F18" s="60"/>
    </row>
    <row r="19" spans="1:6" x14ac:dyDescent="0.25">
      <c r="A19" s="137" t="s">
        <v>511</v>
      </c>
      <c r="B19" s="60"/>
      <c r="C19" s="60"/>
      <c r="D19" s="60"/>
      <c r="E19" s="60"/>
      <c r="F19" s="60"/>
    </row>
    <row r="20" spans="1:6" x14ac:dyDescent="0.25">
      <c r="A20" s="137" t="s">
        <v>512</v>
      </c>
      <c r="B20" s="146"/>
      <c r="C20" s="146"/>
      <c r="D20" s="146"/>
      <c r="E20" s="146"/>
      <c r="F20" s="146"/>
    </row>
    <row r="21" spans="1:6" x14ac:dyDescent="0.25">
      <c r="A21" s="137" t="s">
        <v>513</v>
      </c>
      <c r="B21" s="146"/>
      <c r="C21" s="146"/>
      <c r="D21" s="146"/>
      <c r="E21" s="146"/>
      <c r="F21" s="146"/>
    </row>
    <row r="22" spans="1:6" ht="14.25" x14ac:dyDescent="0.45">
      <c r="A22" s="64" t="s">
        <v>514</v>
      </c>
      <c r="B22" s="146"/>
      <c r="C22" s="146"/>
      <c r="D22" s="146"/>
      <c r="E22" s="146"/>
      <c r="F22" s="146"/>
    </row>
    <row r="23" spans="1:6" ht="14.25" x14ac:dyDescent="0.45">
      <c r="A23" s="64" t="s">
        <v>515</v>
      </c>
      <c r="B23" s="146"/>
      <c r="C23" s="146"/>
      <c r="D23" s="146"/>
      <c r="E23" s="146"/>
      <c r="F23" s="146"/>
    </row>
    <row r="24" spans="1:6" x14ac:dyDescent="0.25">
      <c r="A24" s="64" t="s">
        <v>516</v>
      </c>
      <c r="B24" s="147"/>
      <c r="C24" s="60"/>
      <c r="D24" s="60"/>
      <c r="E24" s="60"/>
      <c r="F24" s="60"/>
    </row>
    <row r="25" spans="1:6" ht="14.25" x14ac:dyDescent="0.45">
      <c r="A25" s="137" t="s">
        <v>517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518</v>
      </c>
      <c r="B27" s="54"/>
      <c r="C27" s="54"/>
      <c r="D27" s="54"/>
      <c r="E27" s="54"/>
      <c r="F27" s="54"/>
    </row>
    <row r="28" spans="1:6" ht="14.25" x14ac:dyDescent="0.45">
      <c r="A28" s="137" t="s">
        <v>519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520</v>
      </c>
      <c r="B30" s="54"/>
      <c r="C30" s="54"/>
      <c r="D30" s="54"/>
      <c r="E30" s="54"/>
      <c r="F30" s="54"/>
    </row>
    <row r="31" spans="1:6" ht="14.25" x14ac:dyDescent="0.45">
      <c r="A31" s="137" t="s">
        <v>505</v>
      </c>
      <c r="B31" s="60"/>
      <c r="C31" s="60"/>
      <c r="D31" s="60"/>
      <c r="E31" s="60"/>
      <c r="F31" s="60"/>
    </row>
    <row r="32" spans="1:6" ht="14.25" x14ac:dyDescent="0.45">
      <c r="A32" s="137" t="s">
        <v>509</v>
      </c>
      <c r="B32" s="60"/>
      <c r="C32" s="60"/>
      <c r="D32" s="60"/>
      <c r="E32" s="60"/>
      <c r="F32" s="60"/>
    </row>
    <row r="33" spans="1:6" x14ac:dyDescent="0.25">
      <c r="A33" s="137" t="s">
        <v>521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522</v>
      </c>
      <c r="B35" s="54"/>
      <c r="C35" s="54"/>
      <c r="D35" s="54"/>
      <c r="E35" s="54"/>
      <c r="F35" s="54"/>
    </row>
    <row r="36" spans="1:6" x14ac:dyDescent="0.25">
      <c r="A36" s="137" t="s">
        <v>523</v>
      </c>
      <c r="B36" s="60"/>
      <c r="C36" s="60"/>
      <c r="D36" s="60"/>
      <c r="E36" s="60"/>
      <c r="F36" s="60"/>
    </row>
    <row r="37" spans="1:6" x14ac:dyDescent="0.25">
      <c r="A37" s="137" t="s">
        <v>524</v>
      </c>
      <c r="B37" s="60"/>
      <c r="C37" s="60"/>
      <c r="D37" s="60"/>
      <c r="E37" s="60"/>
      <c r="F37" s="60"/>
    </row>
    <row r="38" spans="1:6" x14ac:dyDescent="0.25">
      <c r="A38" s="137" t="s">
        <v>525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526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527</v>
      </c>
      <c r="B42" s="54"/>
      <c r="C42" s="54"/>
      <c r="D42" s="54"/>
      <c r="E42" s="54"/>
      <c r="F42" s="54"/>
    </row>
    <row r="43" spans="1:6" x14ac:dyDescent="0.25">
      <c r="A43" s="137" t="s">
        <v>528</v>
      </c>
      <c r="B43" s="60"/>
      <c r="C43" s="60"/>
      <c r="D43" s="60"/>
      <c r="E43" s="60"/>
      <c r="F43" s="60"/>
    </row>
    <row r="44" spans="1:6" x14ac:dyDescent="0.25">
      <c r="A44" s="137" t="s">
        <v>529</v>
      </c>
      <c r="B44" s="60"/>
      <c r="C44" s="60"/>
      <c r="D44" s="60"/>
      <c r="E44" s="60"/>
      <c r="F44" s="60"/>
    </row>
    <row r="45" spans="1:6" x14ac:dyDescent="0.25">
      <c r="A45" s="137" t="s">
        <v>530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531</v>
      </c>
      <c r="B47" s="54"/>
      <c r="C47" s="54"/>
      <c r="D47" s="54"/>
      <c r="E47" s="54"/>
      <c r="F47" s="54"/>
    </row>
    <row r="48" spans="1:6" x14ac:dyDescent="0.25">
      <c r="A48" s="64" t="s">
        <v>529</v>
      </c>
      <c r="B48" s="146"/>
      <c r="C48" s="146"/>
      <c r="D48" s="146"/>
      <c r="E48" s="146"/>
      <c r="F48" s="146"/>
    </row>
    <row r="49" spans="1:6" x14ac:dyDescent="0.25">
      <c r="A49" s="64" t="s">
        <v>530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532</v>
      </c>
      <c r="B51" s="54"/>
      <c r="C51" s="54"/>
      <c r="D51" s="54"/>
      <c r="E51" s="54"/>
      <c r="F51" s="54"/>
    </row>
    <row r="52" spans="1:6" x14ac:dyDescent="0.25">
      <c r="A52" s="137" t="s">
        <v>529</v>
      </c>
      <c r="B52" s="60"/>
      <c r="C52" s="60"/>
      <c r="D52" s="60"/>
      <c r="E52" s="60"/>
      <c r="F52" s="60"/>
    </row>
    <row r="53" spans="1:6" x14ac:dyDescent="0.25">
      <c r="A53" s="137" t="s">
        <v>530</v>
      </c>
      <c r="B53" s="60"/>
      <c r="C53" s="60"/>
      <c r="D53" s="60"/>
      <c r="E53" s="60"/>
      <c r="F53" s="60"/>
    </row>
    <row r="54" spans="1:6" x14ac:dyDescent="0.25">
      <c r="A54" s="137" t="s">
        <v>533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534</v>
      </c>
      <c r="B56" s="54"/>
      <c r="C56" s="54"/>
      <c r="D56" s="54"/>
      <c r="E56" s="54"/>
      <c r="F56" s="54"/>
    </row>
    <row r="57" spans="1:6" x14ac:dyDescent="0.25">
      <c r="A57" s="137" t="s">
        <v>529</v>
      </c>
      <c r="B57" s="60"/>
      <c r="C57" s="60"/>
      <c r="D57" s="60"/>
      <c r="E57" s="60"/>
      <c r="F57" s="60"/>
    </row>
    <row r="58" spans="1:6" x14ac:dyDescent="0.25">
      <c r="A58" s="137" t="s">
        <v>530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535</v>
      </c>
      <c r="B60" s="54"/>
      <c r="C60" s="54"/>
      <c r="D60" s="54"/>
      <c r="E60" s="54"/>
      <c r="F60" s="54"/>
    </row>
    <row r="61" spans="1:6" x14ac:dyDescent="0.25">
      <c r="A61" s="137" t="s">
        <v>536</v>
      </c>
      <c r="B61" s="60"/>
      <c r="C61" s="60"/>
      <c r="D61" s="60"/>
      <c r="E61" s="60"/>
      <c r="F61" s="60"/>
    </row>
    <row r="62" spans="1:6" x14ac:dyDescent="0.25">
      <c r="A62" s="137" t="s">
        <v>537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538</v>
      </c>
      <c r="B64" s="54"/>
      <c r="C64" s="54"/>
      <c r="D64" s="54"/>
      <c r="E64" s="54"/>
      <c r="F64" s="54"/>
    </row>
    <row r="65" spans="1:6" x14ac:dyDescent="0.25">
      <c r="A65" s="137" t="s">
        <v>539</v>
      </c>
      <c r="B65" s="60"/>
      <c r="C65" s="60"/>
      <c r="D65" s="60"/>
      <c r="E65" s="60"/>
      <c r="F65" s="60"/>
    </row>
    <row r="66" spans="1:6" x14ac:dyDescent="0.25">
      <c r="A66" s="137" t="s">
        <v>540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E15" sqref="E15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544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junio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3283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416057643</v>
      </c>
      <c r="C9" s="60">
        <f>SUM(C10:C16)</f>
        <v>345400975</v>
      </c>
      <c r="D9" s="100" t="s">
        <v>54</v>
      </c>
      <c r="E9" s="60">
        <f>SUM(E10:E18)</f>
        <v>421746447</v>
      </c>
      <c r="F9" s="60">
        <f>SUM(F10:F18)</f>
        <v>466198158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134587203</v>
      </c>
      <c r="F10" s="60">
        <v>144557062</v>
      </c>
    </row>
    <row r="11" spans="1:6" x14ac:dyDescent="0.25">
      <c r="A11" s="96" t="s">
        <v>5</v>
      </c>
      <c r="B11" s="60">
        <v>85745169</v>
      </c>
      <c r="C11" s="60">
        <v>77081518</v>
      </c>
      <c r="D11" s="101" t="s">
        <v>56</v>
      </c>
      <c r="E11" s="60">
        <v>85008977</v>
      </c>
      <c r="F11" s="60">
        <v>104356654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330312474</v>
      </c>
      <c r="C13" s="60">
        <v>268319457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12606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202137661</v>
      </c>
      <c r="F16" s="60">
        <v>217284442</v>
      </c>
    </row>
    <row r="17" spans="1:6" ht="14.25" x14ac:dyDescent="0.45">
      <c r="A17" s="95" t="s">
        <v>11</v>
      </c>
      <c r="B17" s="60">
        <f>SUM(B18:B24)</f>
        <v>51638085</v>
      </c>
      <c r="C17" s="60">
        <f>SUM(C18:C24)</f>
        <v>30361206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5670723</v>
      </c>
      <c r="C19" s="60">
        <v>1962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43679119</v>
      </c>
      <c r="C20" s="60">
        <v>26316029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1826942</v>
      </c>
      <c r="C21" s="60">
        <v>3252444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461301</v>
      </c>
      <c r="C23" s="60">
        <v>790771</v>
      </c>
      <c r="D23" s="100" t="s">
        <v>68</v>
      </c>
      <c r="E23" s="60">
        <f>E24+E25</f>
        <v>17175552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17175552</v>
      </c>
      <c r="F24" s="60">
        <v>0</v>
      </c>
    </row>
    <row r="25" spans="1:6" x14ac:dyDescent="0.25">
      <c r="A25" s="95" t="s">
        <v>19</v>
      </c>
      <c r="B25" s="60"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176825</v>
      </c>
      <c r="F27" s="60">
        <f>SUM(F28:F30)</f>
        <v>7077130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176825</v>
      </c>
      <c r="F30" s="60">
        <v>7077130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83269</v>
      </c>
      <c r="F31" s="60">
        <f>SUM(F32:F37)</f>
        <v>83269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83269</v>
      </c>
      <c r="F32" s="60">
        <v>83269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89584936</v>
      </c>
      <c r="F42" s="60">
        <f>SUM(F43:F45)</f>
        <v>107574774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48287937</v>
      </c>
      <c r="F43" s="60">
        <v>59006989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41296999</v>
      </c>
      <c r="F45" s="60">
        <v>48567785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467695728</v>
      </c>
      <c r="C47" s="61">
        <f>C9+C17+C25+C31+C38+C41</f>
        <v>375762181</v>
      </c>
      <c r="D47" s="99" t="s">
        <v>91</v>
      </c>
      <c r="E47" s="61">
        <f>E9+E19+E23+E26+E27+E31+E38+E42</f>
        <v>528767029</v>
      </c>
      <c r="F47" s="61">
        <f>F9+F19+F23+F26+F27+F31+F38+F42</f>
        <v>580933331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4008897467</v>
      </c>
      <c r="C52" s="60">
        <v>3981749194</v>
      </c>
      <c r="D52" s="100" t="s">
        <v>95</v>
      </c>
      <c r="E52" s="60">
        <v>231679274</v>
      </c>
      <c r="F52" s="60">
        <v>266030378</v>
      </c>
    </row>
    <row r="53" spans="1:6" x14ac:dyDescent="0.25">
      <c r="A53" s="95" t="s">
        <v>44</v>
      </c>
      <c r="B53" s="60">
        <v>672614554</v>
      </c>
      <c r="C53" s="60">
        <v>678723722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17827560</v>
      </c>
      <c r="C54" s="60">
        <v>17793994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-302907357</v>
      </c>
      <c r="C55" s="60">
        <v>-252257798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16871005</v>
      </c>
      <c r="C56" s="60">
        <v>3243916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231679274</v>
      </c>
      <c r="F57" s="61">
        <f>SUM(F50:F55)</f>
        <v>266030378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760446303</v>
      </c>
      <c r="F59" s="61">
        <f>F47+F57</f>
        <v>846963709</v>
      </c>
    </row>
    <row r="60" spans="1:6" x14ac:dyDescent="0.25">
      <c r="A60" s="55" t="s">
        <v>50</v>
      </c>
      <c r="B60" s="61">
        <f>SUM(B50:B58)</f>
        <v>4413303229</v>
      </c>
      <c r="C60" s="61">
        <f>SUM(C50:C58)</f>
        <v>4429253028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4880998957</v>
      </c>
      <c r="C62" s="61">
        <f>SUM(C47+C60)</f>
        <v>4805015209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1270223189</v>
      </c>
      <c r="F63" s="77">
        <f>SUM(F64:F66)</f>
        <v>1288170140</v>
      </c>
    </row>
    <row r="64" spans="1:6" x14ac:dyDescent="0.25">
      <c r="A64" s="54"/>
      <c r="B64" s="54"/>
      <c r="C64" s="54"/>
      <c r="D64" s="103" t="s">
        <v>103</v>
      </c>
      <c r="E64" s="77">
        <v>455934581</v>
      </c>
      <c r="F64" s="77">
        <v>462614099</v>
      </c>
    </row>
    <row r="65" spans="1:6" x14ac:dyDescent="0.25">
      <c r="A65" s="54"/>
      <c r="B65" s="54"/>
      <c r="C65" s="54"/>
      <c r="D65" s="41" t="s">
        <v>104</v>
      </c>
      <c r="E65" s="77">
        <v>814288608</v>
      </c>
      <c r="F65" s="77">
        <v>825556041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2850329465</v>
      </c>
      <c r="F68" s="77">
        <f>SUM(F69:F73)</f>
        <v>2669881360</v>
      </c>
    </row>
    <row r="69" spans="1:6" x14ac:dyDescent="0.25">
      <c r="A69" s="12"/>
      <c r="B69" s="54"/>
      <c r="C69" s="54"/>
      <c r="D69" s="103" t="s">
        <v>107</v>
      </c>
      <c r="E69" s="77">
        <v>29627895</v>
      </c>
      <c r="F69" s="77">
        <v>-257512679</v>
      </c>
    </row>
    <row r="70" spans="1:6" x14ac:dyDescent="0.25">
      <c r="A70" s="12"/>
      <c r="B70" s="54"/>
      <c r="C70" s="54"/>
      <c r="D70" s="103" t="s">
        <v>108</v>
      </c>
      <c r="E70" s="77">
        <v>-280838916</v>
      </c>
      <c r="F70" s="77">
        <v>-23326237</v>
      </c>
    </row>
    <row r="71" spans="1:6" x14ac:dyDescent="0.25">
      <c r="A71" s="12"/>
      <c r="B71" s="54"/>
      <c r="C71" s="54"/>
      <c r="D71" s="103" t="s">
        <v>109</v>
      </c>
      <c r="E71" s="77">
        <v>2927476064</v>
      </c>
      <c r="F71" s="77">
        <v>2927476064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174064422</v>
      </c>
      <c r="F73" s="77">
        <v>23244212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4120552654</v>
      </c>
      <c r="F79" s="61">
        <f>F63+F68+F75</f>
        <v>3958051500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4880998957</v>
      </c>
      <c r="F81" s="61">
        <f>F59+F79</f>
        <v>4805015209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416057643</v>
      </c>
      <c r="Q4" s="18">
        <f>'Formato 1'!C9</f>
        <v>345400975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85745169</v>
      </c>
      <c r="Q6" s="18">
        <f>'Formato 1'!C11</f>
        <v>77081518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330312474</v>
      </c>
      <c r="Q8" s="18">
        <f>'Formato 1'!C13</f>
        <v>268319457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51638085</v>
      </c>
      <c r="Q12" s="18">
        <f>'Formato 1'!C17</f>
        <v>30361206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5670723</v>
      </c>
      <c r="Q14" s="18">
        <f>'Formato 1'!C19</f>
        <v>1962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43679119</v>
      </c>
      <c r="Q15" s="18">
        <f>'Formato 1'!C20</f>
        <v>26316029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1826942</v>
      </c>
      <c r="Q16" s="18">
        <f>'Formato 1'!C21</f>
        <v>3252444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461301</v>
      </c>
      <c r="Q18" s="18">
        <f>'Formato 1'!C23</f>
        <v>790771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467695728</v>
      </c>
      <c r="Q42" s="18">
        <f>'Formato 1'!C47</f>
        <v>375762181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4008897467</v>
      </c>
      <c r="Q46">
        <f>'Formato 1'!C52</f>
        <v>3981749194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672614554</v>
      </c>
      <c r="Q47">
        <f>'Formato 1'!C53</f>
        <v>678723722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17827560</v>
      </c>
      <c r="Q48">
        <f>'Formato 1'!C54</f>
        <v>17793994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-302907357</v>
      </c>
      <c r="Q49">
        <f>'Formato 1'!C55</f>
        <v>-252257798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16871005</v>
      </c>
      <c r="Q50">
        <f>'Formato 1'!C56</f>
        <v>3243916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4413303229</v>
      </c>
      <c r="Q53">
        <f>'Formato 1'!C60</f>
        <v>4429253028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4880998957</v>
      </c>
      <c r="Q54">
        <f>'Formato 1'!C62</f>
        <v>4805015209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421746447</v>
      </c>
      <c r="Q57">
        <f>'Formato 1'!F9</f>
        <v>466198158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134587203</v>
      </c>
      <c r="Q58">
        <f>'Formato 1'!F10</f>
        <v>144557062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85008977</v>
      </c>
      <c r="Q59">
        <f>'Formato 1'!F11</f>
        <v>104356654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12606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202137661</v>
      </c>
      <c r="Q64">
        <f>'Formato 1'!F16</f>
        <v>217284442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17175552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17175552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176825</v>
      </c>
      <c r="Q76">
        <f>'Formato 1'!F27</f>
        <v>7077130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176825</v>
      </c>
      <c r="Q79">
        <f>'Formato 1'!F30</f>
        <v>7077130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83269</v>
      </c>
      <c r="Q80">
        <f>'Formato 1'!F31</f>
        <v>83269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83269</v>
      </c>
      <c r="Q81">
        <f>'Formato 1'!F32</f>
        <v>83269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89584936</v>
      </c>
      <c r="Q91">
        <f>'Formato 1'!F42</f>
        <v>107574774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48287937</v>
      </c>
      <c r="Q92">
        <f>'Formato 1'!F43</f>
        <v>59006989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41296999</v>
      </c>
      <c r="Q94">
        <f>'Formato 1'!F45</f>
        <v>48567785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528767029</v>
      </c>
      <c r="Q95">
        <f>'Formato 1'!F47</f>
        <v>580933331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231679274</v>
      </c>
      <c r="Q99">
        <f>'Formato 1'!F52</f>
        <v>266030378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231679274</v>
      </c>
      <c r="Q103">
        <f>'Formato 1'!F57</f>
        <v>266030378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760446303</v>
      </c>
      <c r="Q104">
        <f>'Formato 1'!F59</f>
        <v>846963709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1270223189</v>
      </c>
      <c r="Q106">
        <f>'Formato 1'!F63</f>
        <v>1288170140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455934581</v>
      </c>
      <c r="Q107">
        <f>'Formato 1'!F64</f>
        <v>462614099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814288608</v>
      </c>
      <c r="Q108">
        <f>'Formato 1'!F65</f>
        <v>825556041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2850329465</v>
      </c>
      <c r="Q110">
        <f>'Formato 1'!F68</f>
        <v>2669881360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29627895</v>
      </c>
      <c r="Q111">
        <f>'Formato 1'!F69</f>
        <v>-257512679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-280838916</v>
      </c>
      <c r="Q112">
        <f>'Formato 1'!F70</f>
        <v>-23326237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2927476064</v>
      </c>
      <c r="Q113">
        <f>'Formato 1'!F71</f>
        <v>2927476064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174064422</v>
      </c>
      <c r="Q115">
        <f>'Formato 1'!F73</f>
        <v>23244212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4120552654</v>
      </c>
      <c r="Q119">
        <f>'Formato 1'!F79</f>
        <v>3958051500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4880998957</v>
      </c>
      <c r="Q120">
        <f>'Formato 1'!F81</f>
        <v>4805015209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H41" sqref="H4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junio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266030378</v>
      </c>
      <c r="C8" s="61">
        <f t="shared" ref="C8:H8" si="0">C9+C13</f>
        <v>0</v>
      </c>
      <c r="D8" s="61">
        <f t="shared" si="0"/>
        <v>17175552</v>
      </c>
      <c r="E8" s="61">
        <f t="shared" si="0"/>
        <v>0</v>
      </c>
      <c r="F8" s="61">
        <f t="shared" si="0"/>
        <v>248854826</v>
      </c>
      <c r="G8" s="61">
        <f t="shared" si="0"/>
        <v>13374939</v>
      </c>
      <c r="H8" s="61">
        <f t="shared" si="0"/>
        <v>52244</v>
      </c>
    </row>
    <row r="9" spans="1:9" ht="14.25" x14ac:dyDescent="0.45">
      <c r="A9" s="107" t="s">
        <v>128</v>
      </c>
      <c r="B9" s="60"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266030378</v>
      </c>
      <c r="C13" s="60">
        <f t="shared" ref="C13:H13" si="2">SUM(C14:C16)</f>
        <v>0</v>
      </c>
      <c r="D13" s="60">
        <f t="shared" si="2"/>
        <v>17175552</v>
      </c>
      <c r="E13" s="60">
        <f t="shared" si="2"/>
        <v>0</v>
      </c>
      <c r="F13" s="60">
        <f t="shared" si="2"/>
        <v>248854826</v>
      </c>
      <c r="G13" s="60">
        <f t="shared" si="2"/>
        <v>13374939</v>
      </c>
      <c r="H13" s="60">
        <f t="shared" si="2"/>
        <v>52244</v>
      </c>
    </row>
    <row r="14" spans="1:9" x14ac:dyDescent="0.25">
      <c r="A14" s="108" t="s">
        <v>133</v>
      </c>
      <c r="B14" s="60">
        <v>266030378</v>
      </c>
      <c r="C14" s="60">
        <v>0</v>
      </c>
      <c r="D14" s="60">
        <v>17175552</v>
      </c>
      <c r="E14" s="60">
        <v>0</v>
      </c>
      <c r="F14" s="60">
        <f>+B14+C14-D14-E14</f>
        <v>248854826</v>
      </c>
      <c r="G14" s="60">
        <v>13374939</v>
      </c>
      <c r="H14" s="60">
        <v>52244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580933331</v>
      </c>
      <c r="C18" s="132"/>
      <c r="D18" s="132"/>
      <c r="E18" s="132"/>
      <c r="F18" s="61">
        <v>511591477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846963709</v>
      </c>
      <c r="C20" s="61">
        <f t="shared" ref="C20:H20" si="3">C8+C18</f>
        <v>0</v>
      </c>
      <c r="D20" s="61">
        <f t="shared" si="3"/>
        <v>17175552</v>
      </c>
      <c r="E20" s="61">
        <f t="shared" si="3"/>
        <v>0</v>
      </c>
      <c r="F20" s="61">
        <f t="shared" si="3"/>
        <v>760446303</v>
      </c>
      <c r="G20" s="61">
        <f t="shared" si="3"/>
        <v>13374939</v>
      </c>
      <c r="H20" s="61">
        <f t="shared" si="3"/>
        <v>52244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3299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447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448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449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685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266030378</v>
      </c>
      <c r="Q3" s="18">
        <f>'Formato 2'!C8</f>
        <v>0</v>
      </c>
      <c r="R3" s="18">
        <f>'Formato 2'!D8</f>
        <v>17175552</v>
      </c>
      <c r="S3" s="18">
        <f>'Formato 2'!E8</f>
        <v>0</v>
      </c>
      <c r="T3" s="18">
        <f>'Formato 2'!F8</f>
        <v>248854826</v>
      </c>
      <c r="U3" s="18">
        <f>'Formato 2'!G8</f>
        <v>13374939</v>
      </c>
      <c r="V3" s="18">
        <f>'Formato 2'!H8</f>
        <v>52244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266030378</v>
      </c>
      <c r="Q8" s="18">
        <f>'Formato 2'!C13</f>
        <v>0</v>
      </c>
      <c r="R8" s="18">
        <f>'Formato 2'!D13</f>
        <v>17175552</v>
      </c>
      <c r="S8" s="18">
        <f>'Formato 2'!E13</f>
        <v>0</v>
      </c>
      <c r="T8" s="18">
        <f>'Formato 2'!F13</f>
        <v>248854826</v>
      </c>
      <c r="U8" s="18">
        <f>'Formato 2'!G13</f>
        <v>13374939</v>
      </c>
      <c r="V8" s="18">
        <f>'Formato 2'!H13</f>
        <v>52244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266030378</v>
      </c>
      <c r="Q9" s="18">
        <f>'Formato 2'!C14</f>
        <v>0</v>
      </c>
      <c r="R9" s="18">
        <f>'Formato 2'!D14</f>
        <v>17175552</v>
      </c>
      <c r="S9" s="18">
        <f>'Formato 2'!E14</f>
        <v>0</v>
      </c>
      <c r="T9" s="18">
        <f>'Formato 2'!F14</f>
        <v>248854826</v>
      </c>
      <c r="U9" s="18">
        <f>'Formato 2'!G14</f>
        <v>13374939</v>
      </c>
      <c r="V9" s="18">
        <f>'Formato 2'!H14</f>
        <v>52244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580933331</v>
      </c>
      <c r="Q12" s="18"/>
      <c r="R12" s="18"/>
      <c r="S12" s="18"/>
      <c r="T12" s="18">
        <f>'Formato 2'!F18</f>
        <v>511591477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846963709</v>
      </c>
      <c r="Q13" s="18">
        <f>'Formato 2'!C20</f>
        <v>0</v>
      </c>
      <c r="R13" s="18">
        <f>'Formato 2'!D20</f>
        <v>17175552</v>
      </c>
      <c r="S13" s="18">
        <f>'Formato 2'!E20</f>
        <v>0</v>
      </c>
      <c r="T13" s="18">
        <f>'Formato 2'!F20</f>
        <v>760446303</v>
      </c>
      <c r="U13" s="18">
        <f>'Formato 2'!G20</f>
        <v>13374939</v>
      </c>
      <c r="V13" s="18">
        <f>'Formato 2'!H20</f>
        <v>52244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UNIVERSIDAD AUTONOMA DEL ESTADO DE MORELOS, Gobierno del Estado de Morelos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junio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Propietario</cp:lastModifiedBy>
  <cp:lastPrinted>2017-02-04T00:56:20Z</cp:lastPrinted>
  <dcterms:created xsi:type="dcterms:W3CDTF">2017-01-19T17:59:06Z</dcterms:created>
  <dcterms:modified xsi:type="dcterms:W3CDTF">2020-11-05T18:17:26Z</dcterms:modified>
</cp:coreProperties>
</file>