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6345B02\Desktop\IRFES\IRFES 2016\4to trim 2016\4to trim 2016\2da versión buena\Formatos\para DGESU\"/>
    </mc:Choice>
  </mc:AlternateContent>
  <bookViews>
    <workbookView xWindow="0" yWindow="0" windowWidth="28800" windowHeight="12330" activeTab="1"/>
  </bookViews>
  <sheets>
    <sheet name="FADOEES_2011" sheetId="7" r:id="rId1"/>
    <sheet name="FADOEES_2012" sheetId="18" r:id="rId2"/>
  </sheets>
  <calcPr calcId="162913"/>
</workbook>
</file>

<file path=xl/calcChain.xml><?xml version="1.0" encoding="utf-8"?>
<calcChain xmlns="http://schemas.openxmlformats.org/spreadsheetml/2006/main">
  <c r="U24" i="7" l="1"/>
  <c r="T24" i="7"/>
  <c r="R24" i="7"/>
  <c r="Q24" i="7"/>
  <c r="S24" i="7"/>
  <c r="P24" i="7" l="1"/>
  <c r="P26" i="7"/>
  <c r="S26" i="7" s="1"/>
  <c r="BB14" i="7" l="1"/>
  <c r="AK8" i="18" l="1"/>
  <c r="AK7" i="18"/>
  <c r="AY14" i="7" l="1"/>
  <c r="AY13" i="7"/>
  <c r="AY12" i="7"/>
  <c r="AY11" i="7"/>
  <c r="AY10" i="7"/>
  <c r="AT14" i="7" l="1"/>
  <c r="AJ14" i="7"/>
  <c r="AA7" i="18"/>
  <c r="AF8" i="18"/>
  <c r="AF7" i="18"/>
  <c r="AA8" i="18"/>
  <c r="V8" i="18"/>
  <c r="V7" i="18"/>
  <c r="AN14" i="7"/>
  <c r="AO14" i="7" s="1"/>
  <c r="AJ13" i="7"/>
  <c r="AO13" i="7"/>
  <c r="AT13" i="7"/>
  <c r="AJ12" i="7"/>
  <c r="AO12" i="7"/>
  <c r="AT12" i="7"/>
  <c r="AJ11" i="7"/>
  <c r="AO11" i="7"/>
  <c r="AT11" i="7"/>
  <c r="AJ10" i="7"/>
  <c r="AO10" i="7"/>
  <c r="AT10" i="7"/>
  <c r="P7" i="18"/>
  <c r="O7" i="18"/>
  <c r="V26" i="7"/>
  <c r="U26" i="7" s="1"/>
  <c r="Z10" i="7"/>
  <c r="Z11" i="7"/>
  <c r="Z12" i="7"/>
  <c r="Z14" i="7"/>
  <c r="I26" i="7"/>
  <c r="V24" i="7"/>
  <c r="I24" i="7"/>
  <c r="O14" i="7"/>
  <c r="L14" i="7"/>
  <c r="X13" i="7"/>
  <c r="O13" i="7"/>
  <c r="L13" i="7"/>
  <c r="L12" i="7"/>
  <c r="P12" i="7" s="1"/>
  <c r="O11" i="7"/>
  <c r="L11" i="7"/>
  <c r="O10" i="7"/>
  <c r="P10" i="7" s="1"/>
  <c r="BB13" i="7" l="1"/>
  <c r="BB12" i="7"/>
  <c r="BE12" i="7" s="1"/>
  <c r="BB11" i="7"/>
  <c r="P13" i="7"/>
  <c r="BB10" i="7"/>
  <c r="BE10" i="7" s="1"/>
  <c r="AN8" i="18"/>
  <c r="AL8" i="18" s="1"/>
  <c r="P11" i="7"/>
  <c r="T26" i="7"/>
  <c r="P14" i="7"/>
  <c r="BF14" i="7"/>
  <c r="AN7" i="18"/>
  <c r="AR7" i="18" s="1"/>
  <c r="AQ8" i="18"/>
  <c r="AO8" i="18" s="1"/>
  <c r="AP8" i="18"/>
  <c r="BE14" i="7"/>
  <c r="BE11" i="7"/>
  <c r="BA12" i="7" l="1"/>
  <c r="AZ14" i="7"/>
  <c r="BA14" i="7"/>
  <c r="AZ12" i="7"/>
  <c r="AR8" i="18"/>
  <c r="AM8" i="18"/>
  <c r="AM7" i="18"/>
  <c r="AQ7" i="18"/>
  <c r="AL7" i="18"/>
  <c r="BF12" i="7"/>
  <c r="BA11" i="7"/>
  <c r="AO7" i="18"/>
  <c r="AP7" i="18"/>
  <c r="AZ11" i="7"/>
  <c r="AZ10" i="7"/>
  <c r="BA10" i="7"/>
  <c r="BF10" i="7"/>
  <c r="BD14" i="7"/>
  <c r="BC14" i="7"/>
  <c r="BD10" i="7"/>
  <c r="BC10" i="7"/>
  <c r="BF11" i="7"/>
  <c r="BC12" i="7"/>
  <c r="BD12" i="7"/>
  <c r="BD11" i="7"/>
  <c r="BC11" i="7"/>
  <c r="BA13" i="7"/>
  <c r="BF13" i="7"/>
  <c r="AZ13" i="7"/>
</calcChain>
</file>

<file path=xl/sharedStrings.xml><?xml version="1.0" encoding="utf-8"?>
<sst xmlns="http://schemas.openxmlformats.org/spreadsheetml/2006/main" count="242" uniqueCount="97">
  <si>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</si>
  <si>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</si>
  <si>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</si>
  <si>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</si>
  <si>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</si>
  <si>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</si>
  <si>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</si>
  <si>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</si>
  <si>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</si>
  <si>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</si>
  <si>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</si>
  <si>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</si>
  <si>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</si>
  <si>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</si>
  <si>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</si>
  <si>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</si>
  <si>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</si>
  <si>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</si>
  <si>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</si>
  <si>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</si>
  <si>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</si>
  <si>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</si>
  <si>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</si>
  <si>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</si>
  <si>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</si>
  <si>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</si>
  <si>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</si>
  <si>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</si>
  <si>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</si>
  <si>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</si>
  <si>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</si>
  <si>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</si>
  <si>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</si>
  <si>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</si>
  <si>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</si>
  <si>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</si>
  <si>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</si>
  <si>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</si>
  <si>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</si>
  <si>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</si>
  <si>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Metros cuadrados</t>
  </si>
  <si>
    <t>% de Avance Físico Real de la Obra</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</si>
  <si>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</si>
  <si>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Fecha de Inicio</t>
  </si>
  <si>
    <t>Fecha de terminación</t>
  </si>
  <si>
    <t xml:space="preserve">Inauguración de la obra </t>
  </si>
  <si>
    <t>Programados</t>
  </si>
  <si>
    <t>Construidos</t>
  </si>
  <si>
    <t>Por construir</t>
  </si>
  <si>
    <t xml:space="preserve">3° Trimestre               </t>
  </si>
  <si>
    <t xml:space="preserve">4° Trimestre              </t>
  </si>
  <si>
    <t>Programada</t>
  </si>
  <si>
    <t>Real (Primera piedra)</t>
  </si>
  <si>
    <t>Real</t>
  </si>
  <si>
    <t xml:space="preserve">Fecha de inauguración </t>
  </si>
  <si>
    <t>Nombre del Funcionario que inaugura</t>
  </si>
  <si>
    <t>FADOEES</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</si>
  <si>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</si>
  <si>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</si>
  <si>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</si>
  <si>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</si>
  <si>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CL</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</si>
  <si>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</si>
  <si>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</si>
  <si>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</si>
  <si>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</si>
  <si>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</si>
  <si>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Construcción de un centro de cómputo.</t>
  </si>
  <si>
    <t xml:space="preserve">Construcción de 2 aulas </t>
  </si>
  <si>
    <t>Monto Ejercido en 2014                                                                                                                                                                                                                                                                                                                                                                                                                                                                                 Trimestres</t>
  </si>
  <si>
    <t xml:space="preserve">25 de noviembre de 2013 </t>
  </si>
  <si>
    <t xml:space="preserve">2 de enero de 2014. </t>
  </si>
  <si>
    <t>construcción de doce cubículos para PTC de 9 m2 cada uno y una sala de profesores de 60 m2, construcción de sanitarios de 60 m2, ampliación de 132 m2 en el centro de computo, para el IPRO</t>
  </si>
  <si>
    <t>Monto ejercido por fuente de financiamiento</t>
  </si>
  <si>
    <t xml:space="preserve"> Ampliacion del Centro de Computo y Adecuacion de Intalaciones hidraulica, sanitaria y electrica, en la sede regional universitaria de la Cuenca-Mazatepec,</t>
  </si>
  <si>
    <t>Monto Ejercido en 2014                                                                                                                                                                                                                                                                                                                                                                                                                                                                               Trimestres</t>
  </si>
  <si>
    <t>----</t>
  </si>
  <si>
    <t>OBRA TERMINADA</t>
  </si>
  <si>
    <t>17 de febrero de 2014</t>
  </si>
  <si>
    <t>1 Centro de Computo</t>
  </si>
  <si>
    <t>12 Cubiculos, 1 Sala de Profesores, 1 Modulo Sanitario</t>
  </si>
  <si>
    <t>1 Techumbre, 1 Modulo Sanitario</t>
  </si>
  <si>
    <t xml:space="preserve">OBRA TERMINADA </t>
  </si>
  <si>
    <t>Monto Ejercido en 2015                                                                                                                                                                                                                                                                                                                                                                                                                                                                                 Trimestres</t>
  </si>
  <si>
    <t>Monto Ejercido en 2013                                                                                                                                                                                                                                                                                                                                                                                                                                                                               Trimestres</t>
  </si>
  <si>
    <t>Monto Ejercido en 2015                                                                                                                                                                                                                                                                                                                                                                                                                                                                               Trimestres</t>
  </si>
  <si>
    <t>Monto Ejercido en 2016                                                                                                                                                                                                                                                                                                                                                                                                                                                                                 Trimestres</t>
  </si>
  <si>
    <t>Monto Ejercido en 2016                                                                                                                                                                                                                                                                                                                                                                                                                                                                               Trimestres</t>
  </si>
  <si>
    <r>
      <rPr>
        <b/>
        <sz val="8"/>
        <rFont val="Arial"/>
        <family val="2"/>
      </rPr>
      <t>La construcción de un centro de cómputo es una obra construida al 100 %</t>
    </r>
    <r>
      <rPr>
        <sz val="8"/>
        <rFont val="Arial"/>
        <family val="2"/>
      </rPr>
      <t xml:space="preserve"> .          la obra no fue inaugurada , sólo se entregó un acta circunstanciada para poder hacer uso de las instalaciones. La última estimación se informó en el 4° trimestre de 2013.                                                                      Buscando contar con la infraestructura idónea se llevó a cabo la rehabilitación eléctrica del centro de cómputo como parte de los remantentes del presente fondo. (primer trimestre 2016).</t>
    </r>
  </si>
  <si>
    <r>
      <rPr>
        <b/>
        <sz val="10"/>
        <rFont val="Calibri"/>
        <family val="2"/>
      </rPr>
      <t>Obra construida al 100 %</t>
    </r>
    <r>
      <rPr>
        <sz val="10"/>
        <rFont val="Calibri"/>
        <family val="2"/>
      </rPr>
      <t xml:space="preserve">                                                                                                                                                                                                                                                                                                                                                                                                                                                                                                                           $292,683.66 monto ejercido para la obra adecuación de espacios en el campo experimental de la Facultad de Ciencias Agropecuarias.                                                                                                                                                                                                                                                                                            $20,380.01  de la adecuación del área de posgrado de la Facultad de Ciencias Agropecuarias (remanente) trabajos de tablaroca con instalación, como parte de la solventación de recomendaciones de CIEES.                                                                                                                                                                                                              $49,300.00  (remanente) se realizó una adecuación de espacios en la sala de maestros de la Facultad de Ciencias Agropecuarias, así como la habilitación de salida de emergencia en la dirección, esto complementado con recursos propios de la misma facultad.</t>
    </r>
  </si>
  <si>
    <r>
      <rPr>
        <b/>
        <sz val="11"/>
        <rFont val="Calibri"/>
        <family val="2"/>
        <scheme val="minor"/>
      </rPr>
      <t>Obra construida al 100 %</t>
    </r>
    <r>
      <rPr>
        <sz val="11"/>
        <rFont val="Calibri"/>
        <family val="2"/>
        <scheme val="minor"/>
      </rPr>
      <t xml:space="preserve">                                                                                                                                                                                                                                                                                                                                                                                                                                                                                                                        La obra no fue inaugurada , sólo se entregó un acta circunstanciada para poder hacer uso de las instalaciones.    (se considero  para la capacidad instalada el total de beneficiados). CONTRATO no. 65-61000700-OS-2013 para la Ampliación del Centro de Computo y Adecuación de Intalaciones hidráulica, sanitaria y eléctrica, en la sede regional universitaria de la Cuenca-Mazatepec,  A) aula - taller de dibujo, : trabajos preliminares albañileria e instalación electrica. D) remodelación de baños: trabajos preliminares e instalación hidrosanitaria. C) rehabilitación de drenaje D) rehabilitación  de instalación eléctrica.                                                                                                                                                                                                                                                                                                                                                                                          Se realizó la rehabilitación de instalación hidráulica en módulos sanitarios  $4,594.73 como parte de remanentes.</t>
    </r>
  </si>
  <si>
    <r>
      <rPr>
        <b/>
        <sz val="8"/>
        <rFont val="Arial"/>
        <family val="2"/>
      </rPr>
      <t xml:space="preserve">La construcción de 2 aulas es una obra construida al 100 % </t>
    </r>
    <r>
      <rPr>
        <sz val="8"/>
        <rFont val="Arial"/>
        <family val="2"/>
      </rPr>
      <t xml:space="preserve"> .                                                                                                                                                                                                                                                                                                                                                                                                                                                                                    Del remanente se ejercieron $180,394.94 para construcción de aula de usos múltiples como complemento del FADOEES 2011.                                                                                </t>
    </r>
  </si>
  <si>
    <t>La obra no fue inaugurada , sólo se entregó un acta circunstanciada para poder hacer uso de las instalaciones. La última estimación se informó en el 4° trimestre de 2013.                                                                                                                                                                                                                                                       Como parte del remanente se hizo la rehabilitación de las instalaciones $ 8,130.54</t>
  </si>
  <si>
    <r>
      <rPr>
        <b/>
        <sz val="11"/>
        <color theme="1"/>
        <rFont val="Calibri"/>
        <family val="2"/>
        <scheme val="minor"/>
      </rPr>
      <t xml:space="preserve">Obra construida al 100 % </t>
    </r>
    <r>
      <rPr>
        <sz val="11"/>
        <color theme="1"/>
        <rFont val="Calibri"/>
        <family val="2"/>
        <scheme val="minor"/>
      </rPr>
      <t xml:space="preserve"> 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Del remanente se ejercieron $34,834.15 para construcción de aula de usos múltiples como complemento del FADOEES 2012.     </t>
    </r>
  </si>
  <si>
    <r>
      <rPr>
        <b/>
        <sz val="11"/>
        <rFont val="Calibri"/>
        <family val="2"/>
        <scheme val="minor"/>
      </rPr>
      <t xml:space="preserve">Obra construida al 100 % .                                                                                                                                                                                                                                                                                                                                                                                                                                                                                                                     </t>
    </r>
    <r>
      <rPr>
        <sz val="11"/>
        <rFont val="Calibri"/>
        <family val="2"/>
        <scheme val="minor"/>
      </rPr>
      <t xml:space="preserve">Se tiene dictamen estructural que indica el cambio total de la techumbre y reforzamiento de columnas. Como parte de remanente se realizó pago de estimación $13,554.14 para la construcción de aula de usos múltiples como complemento del FADOEES 2012. </t>
    </r>
  </si>
  <si>
    <r>
      <t xml:space="preserve">Obra construida al 100 %                                                                                                                                                                                                                                                                                                                                                                                                                                                                                                                           </t>
    </r>
    <r>
      <rPr>
        <sz val="11"/>
        <rFont val="Calibri"/>
        <family val="2"/>
        <scheme val="minor"/>
      </rPr>
      <t xml:space="preserve">  Como parte de remanente se realizó pago de estimación $117.99 para la construcción de aula de usos múltiples como complemento del FADOEES 2012. </t>
    </r>
  </si>
  <si>
    <r>
      <rPr>
        <b/>
        <sz val="10"/>
        <rFont val="Calibri"/>
        <family val="2"/>
      </rPr>
      <t xml:space="preserve">Obra construida al 100 %    </t>
    </r>
    <r>
      <rPr>
        <sz val="10"/>
        <rFont val="Calibri"/>
        <family val="2"/>
      </rPr>
      <t xml:space="preserve">                                                                                                     Construcción del techo del área administrativa de la Sede Regional Universitaria del Volcán. Estimación única.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</si>
</sst>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Red]\-&quot;$&quot;#,##0.00"/>
    <numFmt numFmtId="165" formatCode="_-&quot;$&quot;* #,##0.00_-;\-&quot;$&quot;* #,##0.00_-;_-&quot;$&quot;* &quot;-&quot;??_-;_-@_-"/>
    <numFmt numFmtId="166" formatCode="_-* #,##0.00_-;\-* #,##0.00_-;_-* &quot;-&quot;??_-;_-@_-"/>
    <numFmt numFmtId="167" formatCode="d/mm/yy;@"/>
  </numFmts>
  <fonts count="33" x14ac:knownFonts="1">
    <font>
      <sz val="11"/>
      <color theme="1"/>
      <name val="Calibri"/>
      <family val="2"/>
      <scheme val="minor"/>
    </font>
    <font>
      <sz val="11"/>
      <color theme="1"/>
      <name val="Calibri"/>
      <family val="2"/>
      <scheme val="minor"/>
    </font>
    <font>
      <sz val="11"/>
      <color rgb="FF0061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10"/>
      <color indexed="8"/>
      <name val="Arial"/>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name val="Arial"/>
      <family val="2"/>
    </font>
    <font>
      <sz val="12"/>
      <color theme="1"/>
      <name val="Calibri"/>
      <family val="2"/>
      <scheme val="minor"/>
    </font>
    <font>
      <b/>
      <sz val="14"/>
      <name val="Calibri"/>
      <family val="2"/>
      <scheme val="minor"/>
    </font>
    <font>
      <b/>
      <sz val="11"/>
      <name val="Calibri"/>
      <family val="2"/>
      <scheme val="minor"/>
    </font>
    <font>
      <b/>
      <sz val="12"/>
      <color rgb="FFFF0000"/>
      <name val="Calibri"/>
      <family val="2"/>
      <scheme val="minor"/>
    </font>
    <font>
      <sz val="10"/>
      <name val="Calibri"/>
      <family val="2"/>
    </font>
    <font>
      <b/>
      <sz val="11"/>
      <color theme="1"/>
      <name val="Calibri"/>
      <family val="2"/>
      <scheme val="minor"/>
    </font>
    <font>
      <b/>
      <sz val="10"/>
      <name val="Calibri"/>
      <family val="2"/>
    </font>
    <font>
      <b/>
      <sz val="8"/>
      <name val="Arial"/>
      <family val="2"/>
    </font>
    <font>
      <sz val="10"/>
      <color rgb="FFFF0000"/>
      <name val="Calibri"/>
      <family val="2"/>
      <scheme val="minor"/>
    </font>
  </fonts>
  <fills count="6">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92D050"/>
        <bgColor indexed="64"/>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166" fontId="1" fillId="0" borderId="0" applyFont="0" applyFill="0" applyBorder="0" applyAlignment="0" applyProtection="0"/>
    <xf numFmtId="165" fontId="1" fillId="0" borderId="0" applyFont="0" applyFill="0" applyBorder="0" applyAlignment="0" applyProtection="0"/>
  </cellStyleXfs>
  <cellXfs count="214">
    <xf numFmtId="0" fontId="0" fillId="0" borderId="0" xfId="0"/>
    <xf numFmtId="4" fontId="5" fillId="3" borderId="5" xfId="5" applyNumberFormat="1" applyFont="1" applyFill="1" applyBorder="1" applyAlignment="1">
      <alignment horizontal="center" vertical="center" wrapText="1"/>
    </xf>
    <xf numFmtId="165" fontId="5" fillId="3" borderId="5" xfId="1" applyFont="1" applyFill="1" applyBorder="1" applyAlignment="1">
      <alignment horizontal="center" vertical="center" wrapText="1"/>
    </xf>
    <xf numFmtId="4" fontId="5" fillId="3" borderId="5" xfId="7"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Fill="1"/>
    <xf numFmtId="0" fontId="9" fillId="0" borderId="0" xfId="0" applyFont="1" applyFill="1" applyAlignment="1">
      <alignment horizontal="center" vertical="center"/>
    </xf>
    <xf numFmtId="0" fontId="9" fillId="0" borderId="0" xfId="0" applyFont="1" applyFill="1"/>
    <xf numFmtId="0" fontId="5" fillId="3" borderId="5" xfId="0" applyFont="1" applyFill="1" applyBorder="1" applyAlignment="1">
      <alignment horizontal="center" vertical="center" wrapText="1"/>
    </xf>
    <xf numFmtId="0" fontId="7" fillId="0" borderId="0" xfId="0" applyNumberFormat="1" applyFont="1" applyFill="1" applyBorder="1" applyAlignment="1">
      <alignment horizontal="center"/>
    </xf>
    <xf numFmtId="0" fontId="5" fillId="3" borderId="5" xfId="9" applyNumberFormat="1" applyFont="1" applyFill="1" applyBorder="1" applyAlignment="1">
      <alignment horizontal="center" vertical="center" wrapText="1"/>
    </xf>
    <xf numFmtId="0" fontId="5" fillId="3" borderId="6" xfId="9" applyNumberFormat="1" applyFont="1" applyFill="1" applyBorder="1" applyAlignment="1">
      <alignment horizontal="center" vertical="center" wrapText="1"/>
    </xf>
    <xf numFmtId="3" fontId="5" fillId="3" borderId="10"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3" borderId="11" xfId="6" applyNumberFormat="1" applyFont="1" applyFill="1" applyBorder="1" applyAlignment="1">
      <alignment horizontal="center" vertical="center" wrapText="1"/>
    </xf>
    <xf numFmtId="3" fontId="5" fillId="3" borderId="12" xfId="6" applyNumberFormat="1" applyFont="1" applyFill="1" applyBorder="1" applyAlignment="1">
      <alignment horizontal="center" vertical="center" wrapText="1"/>
    </xf>
    <xf numFmtId="0" fontId="5"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5" xfId="0" applyFont="1" applyFill="1" applyBorder="1" applyAlignment="1">
      <alignment horizontal="left" vertical="center" wrapText="1"/>
    </xf>
    <xf numFmtId="165"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165" fontId="13" fillId="0" borderId="5" xfId="1" applyFont="1" applyFill="1" applyBorder="1" applyAlignment="1">
      <alignment horizontal="center" vertical="center"/>
    </xf>
    <xf numFmtId="0" fontId="11" fillId="0" borderId="5" xfId="0" applyFont="1" applyFill="1" applyBorder="1" applyAlignment="1">
      <alignment horizontal="center" vertical="center"/>
    </xf>
    <xf numFmtId="3" fontId="13" fillId="0" borderId="5" xfId="0" applyNumberFormat="1" applyFont="1" applyFill="1" applyBorder="1" applyAlignment="1">
      <alignment horizontal="center" vertical="center"/>
    </xf>
    <xf numFmtId="14" fontId="13" fillId="4" borderId="5"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3" fillId="5" borderId="5" xfId="10" applyFont="1" applyFill="1" applyBorder="1" applyAlignment="1">
      <alignment horizontal="center" vertical="center" wrapText="1"/>
    </xf>
    <xf numFmtId="165" fontId="13" fillId="5" borderId="5" xfId="1" applyFont="1" applyFill="1" applyBorder="1" applyAlignment="1">
      <alignment horizontal="center" vertical="center" wrapText="1"/>
    </xf>
    <xf numFmtId="0" fontId="13" fillId="4" borderId="5" xfId="10" applyFont="1" applyFill="1" applyBorder="1" applyAlignment="1">
      <alignment horizontal="center" vertical="center" wrapText="1"/>
    </xf>
    <xf numFmtId="165" fontId="13" fillId="0" borderId="5" xfId="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0" xfId="0" applyFont="1" applyFill="1" applyBorder="1"/>
    <xf numFmtId="0" fontId="13" fillId="0" borderId="0" xfId="0" applyFont="1" applyFill="1"/>
    <xf numFmtId="0" fontId="10"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13" fillId="5" borderId="5" xfId="0" applyNumberFormat="1" applyFont="1" applyFill="1" applyBorder="1" applyAlignment="1">
      <alignment horizontal="center" vertical="center" wrapText="1"/>
    </xf>
    <xf numFmtId="0" fontId="13" fillId="5" borderId="5" xfId="11" applyNumberFormat="1" applyFont="1" applyFill="1" applyBorder="1" applyAlignment="1">
      <alignment horizontal="center" vertical="center" wrapText="1"/>
    </xf>
    <xf numFmtId="165" fontId="13" fillId="5" borderId="5" xfId="3" applyNumberFormat="1" applyFont="1" applyFill="1" applyBorder="1" applyAlignment="1">
      <alignment horizontal="center" vertical="center"/>
    </xf>
    <xf numFmtId="0" fontId="13" fillId="0" borderId="0" xfId="3" applyFont="1" applyFill="1"/>
    <xf numFmtId="0" fontId="13" fillId="0" borderId="5" xfId="3" applyFont="1" applyFill="1" applyBorder="1" applyAlignment="1">
      <alignment horizontal="center" vertical="center"/>
    </xf>
    <xf numFmtId="0" fontId="13" fillId="0" borderId="5" xfId="3" applyFont="1" applyFill="1" applyBorder="1" applyAlignment="1">
      <alignment horizontal="center" vertical="center" wrapText="1"/>
    </xf>
    <xf numFmtId="0" fontId="13" fillId="0" borderId="5" xfId="3" applyFont="1" applyFill="1" applyBorder="1" applyAlignment="1">
      <alignment horizontal="left" vertical="center" wrapText="1"/>
    </xf>
    <xf numFmtId="3" fontId="13" fillId="0" borderId="5" xfId="3" applyNumberFormat="1" applyFont="1" applyFill="1" applyBorder="1" applyAlignment="1">
      <alignment horizontal="center" vertical="center" wrapText="1"/>
    </xf>
    <xf numFmtId="3" fontId="13" fillId="0" borderId="5" xfId="3" applyNumberFormat="1" applyFont="1" applyFill="1" applyBorder="1" applyAlignment="1">
      <alignment horizontal="center" vertical="center"/>
    </xf>
    <xf numFmtId="165" fontId="13" fillId="0" borderId="5" xfId="3" applyNumberFormat="1" applyFont="1" applyFill="1" applyBorder="1" applyAlignment="1">
      <alignment horizontal="center" vertical="center" wrapText="1"/>
    </xf>
    <xf numFmtId="165" fontId="13" fillId="0" borderId="5" xfId="3" applyNumberFormat="1" applyFont="1" applyFill="1" applyBorder="1" applyAlignment="1">
      <alignment horizontal="center" vertical="center"/>
    </xf>
    <xf numFmtId="0" fontId="9" fillId="5" borderId="5" xfId="0" applyFont="1" applyFill="1" applyBorder="1" applyAlignment="1">
      <alignment horizontal="center" vertical="center"/>
    </xf>
    <xf numFmtId="3" fontId="9" fillId="5" borderId="5" xfId="1" applyNumberFormat="1" applyFont="1" applyFill="1" applyBorder="1" applyAlignment="1">
      <alignment horizontal="center" vertical="center" wrapText="1"/>
    </xf>
    <xf numFmtId="3" fontId="22" fillId="5" borderId="5"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21" fillId="5" borderId="5" xfId="0" applyNumberFormat="1" applyFont="1" applyFill="1" applyBorder="1" applyAlignment="1">
      <alignment horizontal="center" vertical="center" wrapText="1"/>
    </xf>
    <xf numFmtId="9" fontId="13" fillId="5" borderId="5" xfId="2" applyFont="1" applyFill="1" applyBorder="1" applyAlignment="1">
      <alignment horizontal="center" vertical="center" wrapText="1"/>
    </xf>
    <xf numFmtId="0" fontId="23" fillId="5" borderId="5" xfId="0" applyFont="1" applyFill="1" applyBorder="1" applyAlignment="1">
      <alignment horizontal="center" vertical="center" wrapText="1"/>
    </xf>
    <xf numFmtId="165" fontId="23" fillId="5" borderId="5" xfId="1" applyFont="1" applyFill="1" applyBorder="1" applyAlignment="1">
      <alignment horizontal="left" vertical="center" wrapText="1"/>
    </xf>
    <xf numFmtId="10" fontId="13" fillId="5" borderId="5" xfId="0" applyNumberFormat="1" applyFont="1" applyFill="1" applyBorder="1" applyAlignment="1">
      <alignment horizontal="center" vertical="center"/>
    </xf>
    <xf numFmtId="3" fontId="13" fillId="0" borderId="5" xfId="1"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11" fillId="5" borderId="5" xfId="0" applyFont="1" applyFill="1" applyBorder="1" applyAlignment="1">
      <alignment horizontal="center" vertical="center"/>
    </xf>
    <xf numFmtId="3" fontId="13" fillId="5" borderId="5" xfId="1"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17" fontId="23" fillId="5" borderId="5" xfId="0" applyNumberFormat="1" applyFont="1" applyFill="1" applyBorder="1" applyAlignment="1">
      <alignment horizontal="center" vertical="center" wrapText="1"/>
    </xf>
    <xf numFmtId="0" fontId="9" fillId="0" borderId="0" xfId="0" applyFont="1"/>
    <xf numFmtId="0" fontId="24" fillId="0" borderId="0" xfId="0" applyFont="1"/>
    <xf numFmtId="0" fontId="13" fillId="5" borderId="6" xfId="0" applyFont="1" applyFill="1" applyBorder="1" applyAlignment="1">
      <alignment horizontal="center" vertical="center" wrapText="1"/>
    </xf>
    <xf numFmtId="0" fontId="19" fillId="0" borderId="0" xfId="0" applyFont="1" applyAlignment="1">
      <alignment vertical="top" wrapText="1"/>
    </xf>
    <xf numFmtId="0" fontId="13" fillId="4" borderId="5" xfId="0" applyNumberFormat="1" applyFont="1" applyFill="1" applyBorder="1" applyAlignment="1">
      <alignment horizontal="center" vertical="center" wrapText="1"/>
    </xf>
    <xf numFmtId="0" fontId="13" fillId="4" borderId="5" xfId="11" applyNumberFormat="1" applyFont="1" applyFill="1" applyBorder="1" applyAlignment="1">
      <alignment horizontal="center" vertical="center" wrapText="1"/>
    </xf>
    <xf numFmtId="9" fontId="13" fillId="5" borderId="5" xfId="0" applyNumberFormat="1" applyFont="1" applyFill="1" applyBorder="1" applyAlignment="1">
      <alignment horizontal="center" vertical="center"/>
    </xf>
    <xf numFmtId="4" fontId="13" fillId="0" borderId="5" xfId="1" applyNumberFormat="1" applyFont="1" applyFill="1" applyBorder="1" applyAlignment="1">
      <alignment horizontal="center" vertical="center" wrapText="1"/>
    </xf>
    <xf numFmtId="4" fontId="13" fillId="0" borderId="5" xfId="3" applyNumberFormat="1" applyFont="1" applyFill="1" applyBorder="1" applyAlignment="1">
      <alignment horizontal="center" vertical="center"/>
    </xf>
    <xf numFmtId="4" fontId="13" fillId="5" borderId="5" xfId="0" applyNumberFormat="1" applyFont="1" applyFill="1" applyBorder="1" applyAlignment="1">
      <alignment horizontal="center" vertical="center"/>
    </xf>
    <xf numFmtId="4" fontId="13" fillId="5" borderId="5" xfId="0" applyNumberFormat="1" applyFont="1" applyFill="1" applyBorder="1" applyAlignment="1">
      <alignment horizontal="center" vertical="center" wrapText="1"/>
    </xf>
    <xf numFmtId="4" fontId="13" fillId="5" borderId="5" xfId="0" applyNumberFormat="1" applyFont="1" applyFill="1" applyBorder="1" applyAlignment="1">
      <alignment horizontal="right" vertical="center" wrapText="1"/>
    </xf>
    <xf numFmtId="165" fontId="16" fillId="0" borderId="5" xfId="3" applyNumberFormat="1" applyFont="1" applyFill="1" applyBorder="1" applyAlignment="1">
      <alignment horizontal="center" vertical="center" wrapText="1"/>
    </xf>
    <xf numFmtId="0" fontId="17" fillId="0" borderId="0" xfId="3" applyFont="1" applyFill="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8" fillId="0" borderId="0" xfId="3" applyFont="1" applyFill="1" applyBorder="1" applyAlignment="1">
      <alignment horizontal="justify" vertical="center" wrapText="1"/>
    </xf>
    <xf numFmtId="0" fontId="13" fillId="0" borderId="0" xfId="3" applyFont="1" applyFill="1" applyBorder="1"/>
    <xf numFmtId="0" fontId="8" fillId="0" borderId="0" xfId="3" applyFont="1" applyFill="1" applyBorder="1" applyAlignment="1">
      <alignment vertical="center" wrapText="1"/>
    </xf>
    <xf numFmtId="0" fontId="9" fillId="0" borderId="5" xfId="0" applyFont="1" applyBorder="1"/>
    <xf numFmtId="0" fontId="9" fillId="0" borderId="0" xfId="0" applyFont="1" applyAlignment="1">
      <alignment horizontal="center" vertical="center"/>
    </xf>
    <xf numFmtId="0" fontId="9" fillId="0" borderId="5" xfId="0" applyFont="1" applyBorder="1" applyAlignment="1">
      <alignment horizontal="center" vertical="center"/>
    </xf>
    <xf numFmtId="164"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13" fillId="4" borderId="8" xfId="0" applyFont="1" applyFill="1" applyBorder="1" applyAlignment="1">
      <alignment horizontal="center" vertical="center" wrapText="1"/>
    </xf>
    <xf numFmtId="165" fontId="14" fillId="5" borderId="5" xfId="1" applyFont="1" applyFill="1" applyBorder="1" applyAlignment="1">
      <alignment horizontal="center" vertical="center" wrapText="1"/>
    </xf>
    <xf numFmtId="14" fontId="13" fillId="5" borderId="5" xfId="0" applyNumberFormat="1" applyFont="1" applyFill="1" applyBorder="1" applyAlignment="1">
      <alignment horizontal="center" vertical="center"/>
    </xf>
    <xf numFmtId="15" fontId="13" fillId="5" borderId="5" xfId="0" applyNumberFormat="1" applyFont="1" applyFill="1" applyBorder="1" applyAlignment="1">
      <alignment horizontal="center" vertical="center"/>
    </xf>
    <xf numFmtId="0" fontId="13" fillId="5" borderId="5" xfId="0" applyFont="1" applyFill="1" applyBorder="1" applyAlignment="1">
      <alignment horizontal="center" vertical="center" wrapText="1"/>
    </xf>
    <xf numFmtId="0" fontId="9" fillId="0" borderId="5" xfId="0" applyFont="1" applyBorder="1" applyAlignment="1">
      <alignment vertical="center" wrapText="1"/>
    </xf>
    <xf numFmtId="0" fontId="2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3" fillId="4" borderId="5" xfId="0" quotePrefix="1" applyFont="1" applyFill="1" applyBorder="1" applyAlignment="1">
      <alignment horizontal="center" vertical="center" wrapText="1"/>
    </xf>
    <xf numFmtId="4" fontId="9" fillId="0" borderId="5" xfId="0" applyNumberFormat="1" applyFont="1" applyBorder="1" applyAlignment="1">
      <alignment horizontal="center" vertical="center"/>
    </xf>
    <xf numFmtId="4" fontId="9" fillId="0" borderId="5" xfId="0" applyNumberFormat="1" applyFont="1" applyBorder="1" applyAlignment="1">
      <alignment vertical="center"/>
    </xf>
    <xf numFmtId="4" fontId="9" fillId="0" borderId="0" xfId="0" applyNumberFormat="1" applyFont="1"/>
    <xf numFmtId="0" fontId="20" fillId="0" borderId="0" xfId="0" applyFont="1" applyFill="1" applyBorder="1" applyAlignment="1">
      <alignment vertical="center" wrapText="1"/>
    </xf>
    <xf numFmtId="0" fontId="15" fillId="0" borderId="0" xfId="0" applyFont="1" applyFill="1" applyBorder="1" applyAlignment="1">
      <alignment wrapText="1"/>
    </xf>
    <xf numFmtId="0" fontId="26"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0" xfId="0" applyFont="1" applyFill="1" applyBorder="1" applyAlignment="1">
      <alignment vertical="center"/>
    </xf>
    <xf numFmtId="1" fontId="9" fillId="4" borderId="5" xfId="0" applyNumberFormat="1" applyFont="1" applyFill="1" applyBorder="1" applyAlignment="1">
      <alignment horizontal="center" vertical="center"/>
    </xf>
    <xf numFmtId="14" fontId="13" fillId="5" borderId="5" xfId="0" quotePrefix="1" applyNumberFormat="1" applyFont="1" applyFill="1" applyBorder="1" applyAlignment="1">
      <alignment horizontal="center" vertical="center"/>
    </xf>
    <xf numFmtId="0" fontId="9" fillId="0" borderId="18" xfId="0" applyFont="1" applyFill="1" applyBorder="1" applyAlignment="1"/>
    <xf numFmtId="0" fontId="13" fillId="4" borderId="5" xfId="3" applyFont="1" applyFill="1" applyBorder="1" applyAlignment="1">
      <alignment horizontal="center" vertical="center" wrapText="1"/>
    </xf>
    <xf numFmtId="165" fontId="13" fillId="4" borderId="5" xfId="3" applyNumberFormat="1" applyFont="1" applyFill="1" applyBorder="1" applyAlignment="1">
      <alignment horizontal="center" vertical="center" wrapText="1"/>
    </xf>
    <xf numFmtId="0" fontId="16" fillId="4" borderId="5" xfId="3" applyNumberFormat="1" applyFont="1" applyFill="1" applyBorder="1" applyAlignment="1">
      <alignment horizontal="center" vertical="center" wrapText="1"/>
    </xf>
    <xf numFmtId="0" fontId="16" fillId="4" borderId="5" xfId="3" applyFont="1" applyFill="1" applyBorder="1" applyAlignment="1">
      <alignment horizontal="center" vertical="center" wrapText="1"/>
    </xf>
    <xf numFmtId="9" fontId="16" fillId="4" borderId="5" xfId="3" applyNumberFormat="1" applyFont="1" applyFill="1" applyBorder="1" applyAlignment="1">
      <alignment horizontal="center" vertical="center" wrapText="1"/>
    </xf>
    <xf numFmtId="0" fontId="13" fillId="4" borderId="5" xfId="3" applyNumberFormat="1" applyFont="1" applyFill="1" applyBorder="1" applyAlignment="1">
      <alignment horizontal="center" vertical="center" wrapText="1"/>
    </xf>
    <xf numFmtId="9" fontId="13" fillId="4" borderId="5" xfId="3" applyNumberFormat="1" applyFont="1" applyFill="1" applyBorder="1" applyAlignment="1">
      <alignment horizontal="center" vertical="center" wrapText="1"/>
    </xf>
    <xf numFmtId="165" fontId="23" fillId="4" borderId="5" xfId="1" applyFont="1" applyFill="1" applyBorder="1" applyAlignment="1">
      <alignment horizontal="left" vertical="center" wrapText="1"/>
    </xf>
    <xf numFmtId="9" fontId="13" fillId="4" borderId="5" xfId="2" applyFont="1" applyFill="1" applyBorder="1" applyAlignment="1">
      <alignment horizontal="center" vertical="center" wrapText="1"/>
    </xf>
    <xf numFmtId="14" fontId="13" fillId="4" borderId="5" xfId="3" applyNumberFormat="1" applyFont="1" applyFill="1" applyBorder="1" applyAlignment="1">
      <alignment horizontal="center" vertical="center" wrapText="1"/>
    </xf>
    <xf numFmtId="14" fontId="13" fillId="4" borderId="5" xfId="3" quotePrefix="1" applyNumberFormat="1" applyFont="1" applyFill="1" applyBorder="1" applyAlignment="1">
      <alignment horizontal="center" vertical="center" wrapText="1"/>
    </xf>
    <xf numFmtId="167" fontId="23" fillId="4" borderId="5" xfId="0" applyNumberFormat="1" applyFont="1" applyFill="1" applyBorder="1" applyAlignment="1">
      <alignment horizontal="center" vertical="center" wrapText="1"/>
    </xf>
    <xf numFmtId="14" fontId="13" fillId="4" borderId="5" xfId="0" quotePrefix="1" applyNumberFormat="1" applyFont="1" applyFill="1" applyBorder="1" applyAlignment="1">
      <alignment horizontal="center" vertical="center"/>
    </xf>
    <xf numFmtId="14" fontId="23" fillId="4" borderId="5" xfId="0" applyNumberFormat="1" applyFont="1" applyFill="1" applyBorder="1" applyAlignment="1">
      <alignment horizontal="center" vertical="center" wrapText="1"/>
    </xf>
    <xf numFmtId="0" fontId="28" fillId="5" borderId="5" xfId="0" applyFont="1" applyFill="1" applyBorder="1" applyAlignment="1">
      <alignment horizontal="left" vertical="center" wrapText="1"/>
    </xf>
    <xf numFmtId="3" fontId="5" fillId="3" borderId="3" xfId="6"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165" fontId="13" fillId="5" borderId="5" xfId="1" applyFont="1" applyFill="1" applyBorder="1" applyAlignment="1">
      <alignment horizontal="center" vertical="center"/>
    </xf>
    <xf numFmtId="0" fontId="9" fillId="4"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center" wrapText="1"/>
    </xf>
    <xf numFmtId="0" fontId="27" fillId="0" borderId="0" xfId="3" applyFont="1" applyFill="1" applyBorder="1" applyAlignment="1">
      <alignment vertical="center" wrapText="1"/>
    </xf>
    <xf numFmtId="0" fontId="13" fillId="0" borderId="0" xfId="0" applyFont="1" applyFill="1" applyBorder="1" applyAlignment="1"/>
    <xf numFmtId="0" fontId="13" fillId="0" borderId="0" xfId="0" applyFont="1" applyFill="1" applyBorder="1" applyAlignment="1">
      <alignment vertical="center" wrapText="1"/>
    </xf>
    <xf numFmtId="0" fontId="8" fillId="0" borderId="5" xfId="3" applyFont="1" applyFill="1" applyBorder="1" applyAlignment="1">
      <alignment horizontal="left" vertical="center" wrapText="1"/>
    </xf>
    <xf numFmtId="165" fontId="13" fillId="4" borderId="5" xfId="3" applyNumberFormat="1" applyFont="1" applyFill="1" applyBorder="1" applyAlignment="1">
      <alignment horizontal="center" vertical="center"/>
    </xf>
    <xf numFmtId="165" fontId="13" fillId="4" borderId="5" xfId="1" applyFont="1" applyFill="1" applyBorder="1" applyAlignment="1">
      <alignment horizontal="center" vertical="center"/>
    </xf>
    <xf numFmtId="165"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165" fontId="13" fillId="4" borderId="5" xfId="1" applyFont="1" applyFill="1" applyBorder="1" applyAlignment="1">
      <alignment horizontal="center" vertical="center"/>
    </xf>
    <xf numFmtId="0" fontId="9" fillId="0" borderId="0" xfId="0" applyFont="1" applyBorder="1"/>
    <xf numFmtId="0" fontId="8" fillId="0" borderId="0" xfId="3"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3"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65" fontId="13" fillId="5" borderId="5" xfId="1" applyFont="1" applyFill="1" applyBorder="1" applyAlignment="1">
      <alignment horizontal="center" vertical="center"/>
    </xf>
    <xf numFmtId="165" fontId="13" fillId="5" borderId="5" xfId="3" applyNumberFormat="1" applyFont="1" applyFill="1" applyBorder="1" applyAlignment="1">
      <alignment horizontal="center" vertical="center" wrapText="1"/>
    </xf>
    <xf numFmtId="0" fontId="32" fillId="0" borderId="0" xfId="0" applyFont="1" applyAlignment="1">
      <alignment wrapText="1"/>
    </xf>
    <xf numFmtId="0" fontId="26" fillId="0" borderId="5" xfId="3" applyFont="1" applyFill="1" applyBorder="1" applyAlignment="1">
      <alignment horizontal="left" vertical="center" wrapText="1"/>
    </xf>
    <xf numFmtId="0" fontId="9" fillId="0" borderId="0" xfId="0" applyFont="1" applyAlignment="1">
      <alignment horizontal="justify" vertical="center"/>
    </xf>
    <xf numFmtId="0" fontId="9" fillId="0" borderId="7" xfId="0" applyFont="1" applyFill="1" applyBorder="1" applyAlignment="1">
      <alignment horizontal="justify" vertical="center"/>
    </xf>
    <xf numFmtId="0" fontId="9" fillId="0" borderId="20" xfId="0" applyFont="1" applyBorder="1" applyAlignment="1">
      <alignment vertical="center" wrapText="1"/>
    </xf>
    <xf numFmtId="0" fontId="9" fillId="0" borderId="0" xfId="0" applyFont="1" applyAlignment="1">
      <alignment vertical="center" wrapText="1"/>
    </xf>
    <xf numFmtId="0" fontId="13" fillId="4"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3" fontId="5" fillId="3" borderId="5" xfId="6" applyNumberFormat="1" applyFont="1" applyFill="1" applyBorder="1" applyAlignment="1">
      <alignment horizontal="center" vertical="center" wrapText="1"/>
    </xf>
    <xf numFmtId="4" fontId="5" fillId="3" borderId="6" xfId="5" applyNumberFormat="1" applyFont="1" applyFill="1" applyBorder="1" applyAlignment="1">
      <alignment horizontal="center" vertical="center" wrapText="1"/>
    </xf>
    <xf numFmtId="4" fontId="5" fillId="3" borderId="7" xfId="5" applyNumberFormat="1" applyFont="1" applyFill="1" applyBorder="1" applyAlignment="1">
      <alignment horizontal="center" vertical="center" wrapText="1"/>
    </xf>
    <xf numFmtId="4" fontId="5" fillId="3" borderId="8" xfId="5" applyNumberFormat="1"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3" fontId="5" fillId="3" borderId="2" xfId="4" applyNumberFormat="1" applyFont="1" applyFill="1" applyBorder="1" applyAlignment="1">
      <alignment horizontal="center" vertical="center" textRotation="90" wrapText="1"/>
    </xf>
    <xf numFmtId="3" fontId="5" fillId="3" borderId="4" xfId="4" applyNumberFormat="1" applyFont="1" applyFill="1" applyBorder="1" applyAlignment="1">
      <alignment horizontal="center" vertical="center" textRotation="90" wrapText="1"/>
    </xf>
    <xf numFmtId="0" fontId="5" fillId="3" borderId="5" xfId="6"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0" fontId="5" fillId="3" borderId="5" xfId="6" applyFont="1" applyFill="1" applyBorder="1" applyAlignment="1">
      <alignment horizontal="center" vertical="center"/>
    </xf>
    <xf numFmtId="0" fontId="5" fillId="3" borderId="6" xfId="6"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3" fontId="5" fillId="3" borderId="1"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0" borderId="0" xfId="6"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5" fillId="3" borderId="5" xfId="5"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5" xfId="0" applyBorder="1" applyAlignment="1">
      <alignment horizontal="justify" vertical="center" wrapText="1"/>
    </xf>
    <xf numFmtId="4" fontId="5" fillId="3" borderId="5" xfId="5" applyNumberFormat="1" applyFont="1" applyFill="1" applyBorder="1" applyAlignment="1">
      <alignment horizontal="center" vertical="center"/>
    </xf>
    <xf numFmtId="4" fontId="5" fillId="3" borderId="1" xfId="5" applyNumberFormat="1" applyFont="1" applyFill="1" applyBorder="1" applyAlignment="1">
      <alignment horizontal="center" vertical="center" wrapText="1"/>
    </xf>
    <xf numFmtId="4" fontId="5" fillId="3" borderId="9" xfId="5" applyNumberFormat="1" applyFont="1" applyFill="1" applyBorder="1" applyAlignment="1">
      <alignment horizontal="center" vertical="center" wrapText="1"/>
    </xf>
    <xf numFmtId="4" fontId="5" fillId="3" borderId="3" xfId="5"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3" fontId="5" fillId="3" borderId="6" xfId="6" applyNumberFormat="1" applyFont="1" applyFill="1" applyBorder="1" applyAlignment="1">
      <alignment horizontal="center" vertical="center" wrapText="1"/>
    </xf>
    <xf numFmtId="0" fontId="26" fillId="0" borderId="0" xfId="0" applyFont="1" applyFill="1" applyAlignment="1">
      <alignment horizontal="left" vertical="top" wrapText="1"/>
    </xf>
  </cellXfs>
  <cellStyles count="13">
    <cellStyle name="Bueno" xfId="3" builtinId="26"/>
    <cellStyle name="Millares" xfId="11" builtinId="3"/>
    <cellStyle name="Moneda" xfId="1" builtinId="4"/>
    <cellStyle name="Moneda 2" xfId="12"/>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CC99FF"/>
      <color rgb="FFFFCCFF"/>
      <color rgb="FFFF66FF"/>
      <color rgb="FFFF66CC"/>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8"/>
  <sheetViews>
    <sheetView topLeftCell="A4" zoomScale="90" zoomScaleNormal="90" workbookViewId="0">
      <selection activeCell="H10" sqref="H10"/>
    </sheetView>
  </sheetViews>
  <sheetFormatPr baseColWidth="10" defaultColWidth="11.5703125" defaultRowHeight="11.25" x14ac:dyDescent="0.2"/>
  <cols>
    <col min="1" max="2" width="4.42578125" style="71" bestFit="1" customWidth="1"/>
    <col min="3" max="4" width="2.5703125" style="71" bestFit="1" customWidth="1"/>
    <col min="5" max="5" width="4.42578125" style="71" bestFit="1" customWidth="1"/>
    <col min="6" max="6" width="34.28515625" style="71" customWidth="1"/>
    <col min="7" max="7" width="42.85546875" style="71" customWidth="1"/>
    <col min="8" max="22" width="11.5703125" style="71"/>
    <col min="23" max="23" width="13.28515625" style="71" customWidth="1"/>
    <col min="24" max="24" width="13.7109375" style="71" customWidth="1"/>
    <col min="25" max="25" width="14.28515625" style="71" customWidth="1"/>
    <col min="26" max="27" width="11.5703125" style="71"/>
    <col min="28" max="28" width="12.42578125" style="71" customWidth="1"/>
    <col min="29" max="31" width="15.7109375" style="71" customWidth="1"/>
    <col min="32" max="32" width="11.5703125" style="71" customWidth="1"/>
    <col min="33" max="33" width="13.42578125" style="71" customWidth="1"/>
    <col min="34" max="34" width="12.140625" style="71" customWidth="1"/>
    <col min="35" max="35" width="11.5703125" style="71" customWidth="1"/>
    <col min="36" max="51" width="13.28515625" style="71" customWidth="1"/>
    <col min="52" max="52" width="14.42578125" style="71" customWidth="1"/>
    <col min="53" max="53" width="13.7109375" style="71" customWidth="1"/>
    <col min="54" max="54" width="16.140625" style="71" customWidth="1"/>
    <col min="55" max="55" width="13.5703125" style="71" customWidth="1"/>
    <col min="56" max="56" width="12.5703125" style="71" customWidth="1"/>
    <col min="57" max="57" width="12.85546875" style="71" customWidth="1"/>
    <col min="58" max="59" width="11.5703125" style="71"/>
    <col min="60" max="60" width="18.85546875" style="71" customWidth="1"/>
    <col min="61" max="64" width="11.5703125" style="71"/>
    <col min="65" max="65" width="12.7109375" style="71" customWidth="1"/>
    <col min="66" max="66" width="11.5703125" style="71"/>
    <col min="67" max="67" width="71.5703125" style="71" customWidth="1"/>
    <col min="68" max="68" width="64.5703125" style="71" customWidth="1"/>
    <col min="69" max="69" width="5.7109375" style="71" customWidth="1"/>
    <col min="70" max="70" width="48.5703125" style="71" customWidth="1"/>
    <col min="71" max="16384" width="11.5703125" style="71"/>
  </cols>
  <sheetData>
    <row r="1" spans="1:78" ht="20.45" customHeight="1" x14ac:dyDescent="0.2">
      <c r="A1" s="111"/>
      <c r="B1" s="112"/>
      <c r="C1" s="112"/>
      <c r="D1" s="112"/>
      <c r="E1" s="112"/>
      <c r="F1" s="112"/>
      <c r="G1" s="112"/>
    </row>
    <row r="2" spans="1:78" ht="20.45" customHeight="1" x14ac:dyDescent="0.2">
      <c r="A2" s="112"/>
      <c r="B2" s="112"/>
      <c r="C2" s="112"/>
      <c r="D2" s="112"/>
      <c r="E2" s="112"/>
      <c r="F2" s="112"/>
      <c r="G2" s="112"/>
    </row>
    <row r="3" spans="1:78" ht="20.45" customHeight="1" x14ac:dyDescent="0.2">
      <c r="A3" s="112"/>
      <c r="B3" s="112"/>
      <c r="C3" s="112"/>
      <c r="D3" s="112"/>
      <c r="E3" s="112"/>
      <c r="F3" s="112"/>
      <c r="G3" s="112"/>
    </row>
    <row r="4" spans="1:78" ht="20.45" customHeight="1" x14ac:dyDescent="0.2">
      <c r="A4" s="112"/>
      <c r="B4" s="112"/>
      <c r="C4" s="112"/>
      <c r="D4" s="112"/>
      <c r="E4" s="112"/>
      <c r="F4" s="112"/>
      <c r="G4" s="112"/>
    </row>
    <row r="6" spans="1:78" s="7" customFormat="1" ht="25.5" customHeight="1" x14ac:dyDescent="0.2">
      <c r="A6" s="6"/>
      <c r="F6" s="162"/>
      <c r="G6" s="162"/>
      <c r="H6" s="162"/>
      <c r="I6" s="162"/>
      <c r="J6" s="163" t="s">
        <v>7</v>
      </c>
      <c r="K6" s="163"/>
      <c r="L6" s="163"/>
      <c r="M6" s="163"/>
      <c r="N6" s="163"/>
      <c r="O6" s="163"/>
      <c r="P6" s="199" t="s">
        <v>13</v>
      </c>
      <c r="Q6" s="208" t="s">
        <v>14</v>
      </c>
      <c r="R6" s="163" t="s">
        <v>15</v>
      </c>
      <c r="S6" s="163" t="s">
        <v>16</v>
      </c>
      <c r="T6" s="199" t="s">
        <v>17</v>
      </c>
      <c r="U6" s="207" t="s">
        <v>18</v>
      </c>
      <c r="V6" s="207"/>
      <c r="W6" s="207"/>
      <c r="X6" s="9"/>
      <c r="Y6" s="9"/>
      <c r="Z6" s="9"/>
      <c r="AC6" s="166" t="s">
        <v>24</v>
      </c>
      <c r="AD6" s="166"/>
      <c r="AE6" s="166"/>
      <c r="AF6" s="180" t="s">
        <v>27</v>
      </c>
      <c r="AG6" s="181"/>
      <c r="AH6" s="181"/>
      <c r="AI6" s="181"/>
      <c r="AJ6" s="182"/>
      <c r="AK6" s="180" t="s">
        <v>69</v>
      </c>
      <c r="AL6" s="181"/>
      <c r="AM6" s="181"/>
      <c r="AN6" s="181"/>
      <c r="AO6" s="182"/>
      <c r="AP6" s="180" t="s">
        <v>83</v>
      </c>
      <c r="AQ6" s="181"/>
      <c r="AR6" s="181"/>
      <c r="AS6" s="181"/>
      <c r="AT6" s="182"/>
      <c r="AU6" s="180" t="s">
        <v>86</v>
      </c>
      <c r="AV6" s="181"/>
      <c r="AW6" s="181"/>
      <c r="AX6" s="181"/>
      <c r="AY6" s="182"/>
      <c r="AZ6" s="179" t="s">
        <v>30</v>
      </c>
      <c r="BA6" s="179"/>
      <c r="BB6" s="179"/>
      <c r="BC6" s="179"/>
      <c r="BD6" s="179"/>
      <c r="BE6" s="179"/>
      <c r="BF6" s="166" t="s">
        <v>33</v>
      </c>
      <c r="BG6" s="166" t="s">
        <v>34</v>
      </c>
      <c r="BH6" s="4" t="s">
        <v>36</v>
      </c>
      <c r="BI6" s="193"/>
      <c r="BJ6" s="193"/>
      <c r="BK6" s="193"/>
      <c r="BL6" s="193"/>
      <c r="BM6" s="193"/>
      <c r="BN6" s="193"/>
      <c r="BO6" s="174" t="s">
        <v>37</v>
      </c>
    </row>
    <row r="7" spans="1:78" s="7" customFormat="1" ht="62.25" customHeight="1" x14ac:dyDescent="0.2">
      <c r="A7" s="170" t="s">
        <v>0</v>
      </c>
      <c r="B7" s="170" t="s">
        <v>1</v>
      </c>
      <c r="C7" s="170" t="s">
        <v>2</v>
      </c>
      <c r="D7" s="172" t="s">
        <v>3</v>
      </c>
      <c r="E7" s="172" t="s">
        <v>4</v>
      </c>
      <c r="F7" s="164" t="s">
        <v>5</v>
      </c>
      <c r="G7" s="164" t="s">
        <v>6</v>
      </c>
      <c r="H7" s="164" t="s">
        <v>38</v>
      </c>
      <c r="I7" s="164" t="s">
        <v>39</v>
      </c>
      <c r="J7" s="167" t="s">
        <v>8</v>
      </c>
      <c r="K7" s="168"/>
      <c r="L7" s="169"/>
      <c r="M7" s="167" t="s">
        <v>9</v>
      </c>
      <c r="N7" s="168"/>
      <c r="O7" s="169"/>
      <c r="P7" s="199"/>
      <c r="Q7" s="209"/>
      <c r="R7" s="163"/>
      <c r="S7" s="163"/>
      <c r="T7" s="199"/>
      <c r="U7" s="207" t="s">
        <v>19</v>
      </c>
      <c r="V7" s="207"/>
      <c r="W7" s="163" t="s">
        <v>20</v>
      </c>
      <c r="X7" s="194" t="s">
        <v>40</v>
      </c>
      <c r="Y7" s="194"/>
      <c r="Z7" s="195"/>
      <c r="AA7" s="175" t="s">
        <v>23</v>
      </c>
      <c r="AB7" s="191" t="s">
        <v>41</v>
      </c>
      <c r="AC7" s="166"/>
      <c r="AD7" s="166"/>
      <c r="AE7" s="166"/>
      <c r="AF7" s="183"/>
      <c r="AG7" s="184"/>
      <c r="AH7" s="184"/>
      <c r="AI7" s="184"/>
      <c r="AJ7" s="185"/>
      <c r="AK7" s="183"/>
      <c r="AL7" s="184"/>
      <c r="AM7" s="184"/>
      <c r="AN7" s="184"/>
      <c r="AO7" s="185"/>
      <c r="AP7" s="183"/>
      <c r="AQ7" s="184"/>
      <c r="AR7" s="184"/>
      <c r="AS7" s="184"/>
      <c r="AT7" s="185"/>
      <c r="AU7" s="183"/>
      <c r="AV7" s="184"/>
      <c r="AW7" s="184"/>
      <c r="AX7" s="184"/>
      <c r="AY7" s="185"/>
      <c r="AZ7" s="186" t="s">
        <v>31</v>
      </c>
      <c r="BA7" s="187"/>
      <c r="BB7" s="188"/>
      <c r="BC7" s="186" t="s">
        <v>32</v>
      </c>
      <c r="BD7" s="187"/>
      <c r="BE7" s="188"/>
      <c r="BF7" s="166"/>
      <c r="BG7" s="166"/>
      <c r="BH7" s="189" t="s">
        <v>42</v>
      </c>
      <c r="BI7" s="177" t="s">
        <v>43</v>
      </c>
      <c r="BJ7" s="177"/>
      <c r="BK7" s="174" t="s">
        <v>44</v>
      </c>
      <c r="BL7" s="174"/>
      <c r="BM7" s="174" t="s">
        <v>45</v>
      </c>
      <c r="BN7" s="178"/>
      <c r="BO7" s="174"/>
      <c r="BP7" s="149"/>
    </row>
    <row r="8" spans="1:78" s="7" customFormat="1" ht="105" customHeight="1" x14ac:dyDescent="0.2">
      <c r="A8" s="171"/>
      <c r="B8" s="171"/>
      <c r="C8" s="171"/>
      <c r="D8" s="173"/>
      <c r="E8" s="173"/>
      <c r="F8" s="165"/>
      <c r="G8" s="165"/>
      <c r="H8" s="165"/>
      <c r="I8" s="165"/>
      <c r="J8" s="1" t="s">
        <v>10</v>
      </c>
      <c r="K8" s="1" t="s">
        <v>11</v>
      </c>
      <c r="L8" s="1" t="s">
        <v>12</v>
      </c>
      <c r="M8" s="1" t="s">
        <v>10</v>
      </c>
      <c r="N8" s="1" t="s">
        <v>11</v>
      </c>
      <c r="O8" s="1" t="s">
        <v>12</v>
      </c>
      <c r="P8" s="199"/>
      <c r="Q8" s="210"/>
      <c r="R8" s="163"/>
      <c r="S8" s="163"/>
      <c r="T8" s="199"/>
      <c r="U8" s="1" t="s">
        <v>21</v>
      </c>
      <c r="V8" s="2" t="s">
        <v>22</v>
      </c>
      <c r="W8" s="163"/>
      <c r="X8" s="10" t="s">
        <v>46</v>
      </c>
      <c r="Y8" s="10" t="s">
        <v>47</v>
      </c>
      <c r="Z8" s="11" t="s">
        <v>48</v>
      </c>
      <c r="AA8" s="176"/>
      <c r="AB8" s="192"/>
      <c r="AC8" s="3" t="s">
        <v>25</v>
      </c>
      <c r="AD8" s="3" t="s">
        <v>26</v>
      </c>
      <c r="AE8" s="3" t="s">
        <v>12</v>
      </c>
      <c r="AF8" s="8" t="s">
        <v>28</v>
      </c>
      <c r="AG8" s="8" t="s">
        <v>29</v>
      </c>
      <c r="AH8" s="8" t="s">
        <v>49</v>
      </c>
      <c r="AI8" s="8" t="s">
        <v>50</v>
      </c>
      <c r="AJ8" s="8" t="s">
        <v>12</v>
      </c>
      <c r="AK8" s="85" t="s">
        <v>28</v>
      </c>
      <c r="AL8" s="85" t="s">
        <v>29</v>
      </c>
      <c r="AM8" s="85" t="s">
        <v>49</v>
      </c>
      <c r="AN8" s="85" t="s">
        <v>50</v>
      </c>
      <c r="AO8" s="85" t="s">
        <v>12</v>
      </c>
      <c r="AP8" s="133" t="s">
        <v>28</v>
      </c>
      <c r="AQ8" s="133" t="s">
        <v>29</v>
      </c>
      <c r="AR8" s="133" t="s">
        <v>49</v>
      </c>
      <c r="AS8" s="133" t="s">
        <v>50</v>
      </c>
      <c r="AT8" s="133" t="s">
        <v>12</v>
      </c>
      <c r="AU8" s="151" t="s">
        <v>28</v>
      </c>
      <c r="AV8" s="151" t="s">
        <v>29</v>
      </c>
      <c r="AW8" s="151" t="s">
        <v>49</v>
      </c>
      <c r="AX8" s="151" t="s">
        <v>50</v>
      </c>
      <c r="AY8" s="151" t="s">
        <v>12</v>
      </c>
      <c r="AZ8" s="3" t="s">
        <v>25</v>
      </c>
      <c r="BA8" s="3" t="s">
        <v>26</v>
      </c>
      <c r="BB8" s="3" t="s">
        <v>12</v>
      </c>
      <c r="BC8" s="3" t="s">
        <v>25</v>
      </c>
      <c r="BD8" s="3" t="s">
        <v>26</v>
      </c>
      <c r="BE8" s="3" t="s">
        <v>12</v>
      </c>
      <c r="BF8" s="166"/>
      <c r="BG8" s="166"/>
      <c r="BH8" s="190"/>
      <c r="BI8" s="12" t="s">
        <v>51</v>
      </c>
      <c r="BJ8" s="13" t="s">
        <v>52</v>
      </c>
      <c r="BK8" s="14" t="s">
        <v>51</v>
      </c>
      <c r="BL8" s="15" t="s">
        <v>53</v>
      </c>
      <c r="BM8" s="16" t="s">
        <v>54</v>
      </c>
      <c r="BN8" s="17" t="s">
        <v>55</v>
      </c>
      <c r="BO8" s="174"/>
      <c r="BP8" s="149"/>
    </row>
    <row r="9" spans="1:78" x14ac:dyDescent="0.2">
      <c r="BP9" s="147"/>
    </row>
    <row r="10" spans="1:78" s="45" customFormat="1" ht="151.5" customHeight="1" x14ac:dyDescent="0.2">
      <c r="A10" s="46">
        <v>113</v>
      </c>
      <c r="B10" s="47">
        <v>17</v>
      </c>
      <c r="C10" s="47">
        <v>18</v>
      </c>
      <c r="D10" s="46">
        <v>2</v>
      </c>
      <c r="E10" s="47">
        <v>1</v>
      </c>
      <c r="F10" s="48" t="s">
        <v>57</v>
      </c>
      <c r="G10" s="48" t="s">
        <v>58</v>
      </c>
      <c r="H10" s="47">
        <v>2011</v>
      </c>
      <c r="I10" s="47" t="s">
        <v>56</v>
      </c>
      <c r="J10" s="49">
        <v>812</v>
      </c>
      <c r="K10" s="49">
        <v>627</v>
      </c>
      <c r="L10" s="49">
        <v>1439</v>
      </c>
      <c r="M10" s="49">
        <v>26</v>
      </c>
      <c r="N10" s="49">
        <v>9</v>
      </c>
      <c r="O10" s="49">
        <f>+M10+N10</f>
        <v>35</v>
      </c>
      <c r="P10" s="50">
        <f t="shared" ref="P10:P14" si="0">O10+L10</f>
        <v>1474</v>
      </c>
      <c r="Q10" s="49">
        <v>1</v>
      </c>
      <c r="R10" s="49">
        <v>1474</v>
      </c>
      <c r="S10" s="49">
        <v>1474</v>
      </c>
      <c r="T10" s="49">
        <v>21</v>
      </c>
      <c r="U10" s="116">
        <v>8</v>
      </c>
      <c r="V10" s="117">
        <v>296718.48149999999</v>
      </c>
      <c r="W10" s="117">
        <v>551048.60850000009</v>
      </c>
      <c r="X10" s="118">
        <v>650</v>
      </c>
      <c r="Y10" s="118">
        <v>650</v>
      </c>
      <c r="Z10" s="118">
        <f>X10-Y10</f>
        <v>0</v>
      </c>
      <c r="AA10" s="119" t="s">
        <v>81</v>
      </c>
      <c r="AB10" s="120">
        <v>1</v>
      </c>
      <c r="AC10" s="83">
        <v>850000</v>
      </c>
      <c r="AD10" s="51">
        <v>850000</v>
      </c>
      <c r="AE10" s="51">
        <v>1700000</v>
      </c>
      <c r="AF10" s="52">
        <v>0</v>
      </c>
      <c r="AG10" s="52">
        <v>0</v>
      </c>
      <c r="AH10" s="52">
        <v>337767.09</v>
      </c>
      <c r="AI10" s="52">
        <v>0</v>
      </c>
      <c r="AJ10" s="52">
        <f>AF10+AG10+AH10+AI10</f>
        <v>337767.09</v>
      </c>
      <c r="AK10" s="52">
        <v>0</v>
      </c>
      <c r="AL10" s="52">
        <v>0</v>
      </c>
      <c r="AM10" s="52">
        <v>0</v>
      </c>
      <c r="AN10" s="52">
        <v>0</v>
      </c>
      <c r="AO10" s="52">
        <f>AK10+AL10+AM10+AN10</f>
        <v>0</v>
      </c>
      <c r="AP10" s="52">
        <v>0</v>
      </c>
      <c r="AQ10" s="52">
        <v>0</v>
      </c>
      <c r="AR10" s="52">
        <v>0</v>
      </c>
      <c r="AS10" s="142">
        <v>838678.77</v>
      </c>
      <c r="AT10" s="52">
        <f>AP10+AQ10+AR10+AS10</f>
        <v>838678.77</v>
      </c>
      <c r="AU10" s="52">
        <v>0</v>
      </c>
      <c r="AV10" s="52">
        <v>0</v>
      </c>
      <c r="AW10" s="52">
        <v>13554.14</v>
      </c>
      <c r="AX10" s="52"/>
      <c r="AY10" s="52">
        <f>AU10+AV10+AW10+AX10</f>
        <v>13554.14</v>
      </c>
      <c r="AZ10" s="51">
        <f>BB10/2</f>
        <v>850000</v>
      </c>
      <c r="BA10" s="51">
        <f>BB10/2</f>
        <v>850000</v>
      </c>
      <c r="BB10" s="51">
        <f>510000+AJ10+AO10+AT10+AY10</f>
        <v>1700000</v>
      </c>
      <c r="BC10" s="51">
        <f>BE10/2</f>
        <v>0</v>
      </c>
      <c r="BD10" s="51">
        <f>BE10/2</f>
        <v>0</v>
      </c>
      <c r="BE10" s="51">
        <f>AE10-BB10</f>
        <v>0</v>
      </c>
      <c r="BF10" s="78">
        <f>BB10*100/AE10</f>
        <v>100</v>
      </c>
      <c r="BG10" s="116" t="s">
        <v>77</v>
      </c>
      <c r="BH10" s="116" t="s">
        <v>61</v>
      </c>
      <c r="BI10" s="125">
        <v>41141</v>
      </c>
      <c r="BJ10" s="125">
        <v>41137</v>
      </c>
      <c r="BK10" s="125">
        <v>41300</v>
      </c>
      <c r="BL10" s="125">
        <v>41300</v>
      </c>
      <c r="BM10" s="126" t="s">
        <v>76</v>
      </c>
      <c r="BN10" s="126" t="s">
        <v>76</v>
      </c>
      <c r="BO10" s="141" t="s">
        <v>94</v>
      </c>
      <c r="BP10" s="148"/>
      <c r="BQ10" s="87"/>
      <c r="BR10" s="138"/>
      <c r="BS10" s="87"/>
      <c r="BT10" s="87"/>
      <c r="BU10" s="87"/>
      <c r="BV10" s="87"/>
      <c r="BW10" s="87"/>
      <c r="BX10" s="88"/>
    </row>
    <row r="11" spans="1:78" s="45" customFormat="1" ht="125.25" customHeight="1" x14ac:dyDescent="0.2">
      <c r="A11" s="46">
        <v>115</v>
      </c>
      <c r="B11" s="47">
        <v>17</v>
      </c>
      <c r="C11" s="47">
        <v>18</v>
      </c>
      <c r="D11" s="46">
        <v>2</v>
      </c>
      <c r="E11" s="47">
        <v>3</v>
      </c>
      <c r="F11" s="48" t="s">
        <v>59</v>
      </c>
      <c r="G11" s="48" t="s">
        <v>60</v>
      </c>
      <c r="H11" s="47">
        <v>2011</v>
      </c>
      <c r="I11" s="47" t="s">
        <v>56</v>
      </c>
      <c r="J11" s="49">
        <v>812</v>
      </c>
      <c r="K11" s="49">
        <v>627</v>
      </c>
      <c r="L11" s="49">
        <f t="shared" ref="L11" si="1">+J11+K11</f>
        <v>1439</v>
      </c>
      <c r="M11" s="49">
        <v>26</v>
      </c>
      <c r="N11" s="49">
        <v>9</v>
      </c>
      <c r="O11" s="49">
        <f>+M11+N11</f>
        <v>35</v>
      </c>
      <c r="P11" s="50">
        <f t="shared" si="0"/>
        <v>1474</v>
      </c>
      <c r="Q11" s="49">
        <v>1</v>
      </c>
      <c r="R11" s="49">
        <v>1474</v>
      </c>
      <c r="S11" s="49">
        <v>1474</v>
      </c>
      <c r="T11" s="49">
        <v>21</v>
      </c>
      <c r="U11" s="116">
        <v>9</v>
      </c>
      <c r="V11" s="117">
        <v>506878.337</v>
      </c>
      <c r="W11" s="117">
        <v>941345.48300000001</v>
      </c>
      <c r="X11" s="121">
        <v>218</v>
      </c>
      <c r="Y11" s="121">
        <v>218</v>
      </c>
      <c r="Z11" s="121">
        <f>+X11-Y11</f>
        <v>0</v>
      </c>
      <c r="AA11" s="116" t="s">
        <v>80</v>
      </c>
      <c r="AB11" s="122">
        <v>1</v>
      </c>
      <c r="AC11" s="51">
        <v>840000</v>
      </c>
      <c r="AD11" s="51">
        <v>840000</v>
      </c>
      <c r="AE11" s="51">
        <v>1680000</v>
      </c>
      <c r="AF11" s="52">
        <v>0</v>
      </c>
      <c r="AG11" s="52">
        <v>0</v>
      </c>
      <c r="AH11" s="52">
        <v>162351.79</v>
      </c>
      <c r="AI11" s="52">
        <v>0</v>
      </c>
      <c r="AJ11" s="52">
        <f>AF11+AG11+AH11+AI11</f>
        <v>162351.79</v>
      </c>
      <c r="AK11" s="52">
        <v>0</v>
      </c>
      <c r="AL11" s="52">
        <v>0</v>
      </c>
      <c r="AM11" s="52">
        <v>0</v>
      </c>
      <c r="AN11" s="52">
        <v>0</v>
      </c>
      <c r="AO11" s="52">
        <f>AK11+AL11+AM11+AN11</f>
        <v>0</v>
      </c>
      <c r="AP11" s="52">
        <v>0</v>
      </c>
      <c r="AQ11" s="52">
        <v>0</v>
      </c>
      <c r="AR11" s="52">
        <v>0</v>
      </c>
      <c r="AS11" s="142">
        <v>231658.19</v>
      </c>
      <c r="AT11" s="52">
        <f t="shared" ref="AT11:AT13" si="2">AP11+AQ11+AR11+AS11</f>
        <v>231658.19</v>
      </c>
      <c r="AU11" s="52">
        <v>0</v>
      </c>
      <c r="AV11" s="52">
        <v>0</v>
      </c>
      <c r="AW11" s="52">
        <v>117.99</v>
      </c>
      <c r="AX11" s="52"/>
      <c r="AY11" s="52">
        <f t="shared" ref="AY11:AY14" si="3">AU11+AV11+AW11+AX11</f>
        <v>117.99</v>
      </c>
      <c r="AZ11" s="51">
        <f>BB11/2</f>
        <v>840000</v>
      </c>
      <c r="BA11" s="51">
        <f>BB11/2</f>
        <v>840000</v>
      </c>
      <c r="BB11" s="51">
        <f>1285872.03+AJ11+AO11+AT11+AY11</f>
        <v>1680000</v>
      </c>
      <c r="BC11" s="51">
        <f>BE11/2</f>
        <v>0</v>
      </c>
      <c r="BD11" s="51">
        <f>BE11/2</f>
        <v>0</v>
      </c>
      <c r="BE11" s="51">
        <f>AE11-BB11</f>
        <v>0</v>
      </c>
      <c r="BF11" s="79">
        <f>BB11*100/AE11</f>
        <v>100</v>
      </c>
      <c r="BG11" s="116" t="s">
        <v>77</v>
      </c>
      <c r="BH11" s="116" t="s">
        <v>61</v>
      </c>
      <c r="BI11" s="125">
        <v>41141</v>
      </c>
      <c r="BJ11" s="125">
        <v>41137</v>
      </c>
      <c r="BK11" s="125">
        <v>41300</v>
      </c>
      <c r="BL11" s="125">
        <v>41380</v>
      </c>
      <c r="BM11" s="126" t="s">
        <v>76</v>
      </c>
      <c r="BN11" s="126" t="s">
        <v>76</v>
      </c>
      <c r="BO11" s="156" t="s">
        <v>95</v>
      </c>
      <c r="BP11" s="148"/>
      <c r="BQ11" s="89"/>
      <c r="BR11" s="89"/>
      <c r="BS11" s="89"/>
      <c r="BT11" s="89"/>
      <c r="BU11" s="89"/>
      <c r="BV11" s="89"/>
      <c r="BW11" s="89"/>
      <c r="BX11" s="89"/>
      <c r="BZ11" s="84"/>
    </row>
    <row r="12" spans="1:78" s="37" customFormat="1" ht="181.5" customHeight="1" x14ac:dyDescent="0.2">
      <c r="A12" s="24">
        <v>121</v>
      </c>
      <c r="B12" s="23">
        <v>17</v>
      </c>
      <c r="C12" s="23">
        <v>18</v>
      </c>
      <c r="D12" s="27">
        <v>3</v>
      </c>
      <c r="E12" s="23">
        <v>3</v>
      </c>
      <c r="F12" s="25" t="s">
        <v>62</v>
      </c>
      <c r="G12" s="25" t="s">
        <v>62</v>
      </c>
      <c r="H12" s="64">
        <v>2011</v>
      </c>
      <c r="I12" s="23" t="s">
        <v>56</v>
      </c>
      <c r="J12" s="62">
        <v>244</v>
      </c>
      <c r="K12" s="62">
        <v>212</v>
      </c>
      <c r="L12" s="62">
        <f>+J12+K12</f>
        <v>456</v>
      </c>
      <c r="M12" s="65">
        <v>0</v>
      </c>
      <c r="N12" s="65">
        <v>0</v>
      </c>
      <c r="O12" s="65">
        <v>0</v>
      </c>
      <c r="P12" s="28">
        <f t="shared" si="0"/>
        <v>456</v>
      </c>
      <c r="Q12" s="35">
        <v>1</v>
      </c>
      <c r="R12" s="35">
        <v>456</v>
      </c>
      <c r="S12" s="35">
        <v>456</v>
      </c>
      <c r="T12" s="65">
        <v>21</v>
      </c>
      <c r="U12" s="30">
        <v>3</v>
      </c>
      <c r="V12" s="123">
        <v>42427.444499999998</v>
      </c>
      <c r="W12" s="123">
        <v>78793.825500000006</v>
      </c>
      <c r="X12" s="75">
        <v>12</v>
      </c>
      <c r="Y12" s="75">
        <v>12</v>
      </c>
      <c r="Z12" s="75">
        <f>+X12-Y12</f>
        <v>0</v>
      </c>
      <c r="AA12" s="33" t="s">
        <v>79</v>
      </c>
      <c r="AB12" s="124">
        <v>1</v>
      </c>
      <c r="AC12" s="34">
        <v>62908</v>
      </c>
      <c r="AD12" s="34">
        <v>62908</v>
      </c>
      <c r="AE12" s="34">
        <v>125816</v>
      </c>
      <c r="AF12" s="26">
        <v>0</v>
      </c>
      <c r="AG12" s="26">
        <v>0</v>
      </c>
      <c r="AH12" s="26">
        <v>0</v>
      </c>
      <c r="AI12" s="26">
        <v>110402.03</v>
      </c>
      <c r="AJ12" s="26">
        <f>AF12+AG12+AH12+AI12</f>
        <v>110402.03</v>
      </c>
      <c r="AK12" s="26">
        <v>10819.24</v>
      </c>
      <c r="AL12" s="26">
        <v>0</v>
      </c>
      <c r="AM12" s="26">
        <v>0</v>
      </c>
      <c r="AN12" s="26">
        <v>0</v>
      </c>
      <c r="AO12" s="26">
        <f>AK12+AL12+AM12+AN12</f>
        <v>10819.24</v>
      </c>
      <c r="AP12" s="26">
        <v>0</v>
      </c>
      <c r="AQ12" s="26">
        <v>0</v>
      </c>
      <c r="AR12" s="26">
        <v>0</v>
      </c>
      <c r="AS12" s="143">
        <v>0</v>
      </c>
      <c r="AT12" s="52">
        <f t="shared" si="2"/>
        <v>0</v>
      </c>
      <c r="AU12" s="52">
        <v>4594.7299999999996</v>
      </c>
      <c r="AV12" s="52">
        <v>0</v>
      </c>
      <c r="AW12" s="52">
        <v>0</v>
      </c>
      <c r="AX12" s="52"/>
      <c r="AY12" s="52">
        <f t="shared" si="3"/>
        <v>4594.7299999999996</v>
      </c>
      <c r="AZ12" s="34">
        <f>BB12/2</f>
        <v>62908</v>
      </c>
      <c r="BA12" s="34">
        <f>BB12/2</f>
        <v>62908</v>
      </c>
      <c r="BB12" s="51">
        <f>AJ12+AO12+AT12+AY12</f>
        <v>125816</v>
      </c>
      <c r="BC12" s="34">
        <f>BE12/2</f>
        <v>0</v>
      </c>
      <c r="BD12" s="34">
        <f>BE12/2</f>
        <v>0</v>
      </c>
      <c r="BE12" s="34">
        <f>AE12-BB12</f>
        <v>0</v>
      </c>
      <c r="BF12" s="63">
        <f t="shared" ref="BF12:BF13" si="4">BB12/AE12</f>
        <v>1</v>
      </c>
      <c r="BG12" s="116" t="s">
        <v>77</v>
      </c>
      <c r="BH12" s="30" t="s">
        <v>61</v>
      </c>
      <c r="BI12" s="127">
        <v>41450</v>
      </c>
      <c r="BJ12" s="29">
        <v>41464</v>
      </c>
      <c r="BK12" s="127">
        <v>41453</v>
      </c>
      <c r="BL12" s="29">
        <v>41528</v>
      </c>
      <c r="BM12" s="128" t="s">
        <v>76</v>
      </c>
      <c r="BN12" s="128" t="s">
        <v>76</v>
      </c>
      <c r="BO12" s="141" t="s">
        <v>90</v>
      </c>
      <c r="BP12" s="89"/>
      <c r="BQ12" s="136"/>
      <c r="BR12" s="136"/>
      <c r="BS12" s="136"/>
      <c r="BT12" s="136"/>
      <c r="BU12" s="136"/>
      <c r="BV12" s="136"/>
      <c r="BW12" s="136"/>
      <c r="BX12" s="136"/>
      <c r="BY12" s="136"/>
    </row>
    <row r="13" spans="1:78" s="7" customFormat="1" ht="199.5" customHeight="1" x14ac:dyDescent="0.2">
      <c r="A13" s="39">
        <v>122</v>
      </c>
      <c r="B13" s="39">
        <v>17</v>
      </c>
      <c r="C13" s="39">
        <v>18</v>
      </c>
      <c r="D13" s="38">
        <v>4</v>
      </c>
      <c r="E13" s="39">
        <v>1</v>
      </c>
      <c r="F13" s="19" t="s">
        <v>63</v>
      </c>
      <c r="G13" s="22" t="s">
        <v>64</v>
      </c>
      <c r="H13" s="40">
        <v>2011</v>
      </c>
      <c r="I13" s="39" t="s">
        <v>56</v>
      </c>
      <c r="J13" s="54">
        <v>65</v>
      </c>
      <c r="K13" s="54">
        <v>67</v>
      </c>
      <c r="L13" s="54">
        <f>J13+K13</f>
        <v>132</v>
      </c>
      <c r="M13" s="55">
        <v>0</v>
      </c>
      <c r="N13" s="55">
        <v>0</v>
      </c>
      <c r="O13" s="55">
        <f>M13+N13</f>
        <v>0</v>
      </c>
      <c r="P13" s="55">
        <f t="shared" si="0"/>
        <v>132</v>
      </c>
      <c r="Q13" s="56">
        <v>0</v>
      </c>
      <c r="R13" s="57">
        <v>132</v>
      </c>
      <c r="S13" s="57">
        <v>132</v>
      </c>
      <c r="T13" s="55">
        <v>5</v>
      </c>
      <c r="U13" s="21">
        <v>0</v>
      </c>
      <c r="V13" s="60">
        <v>0</v>
      </c>
      <c r="W13" s="60">
        <v>0</v>
      </c>
      <c r="X13" s="42">
        <f>77+80</f>
        <v>157</v>
      </c>
      <c r="Y13" s="42">
        <v>112.74</v>
      </c>
      <c r="Z13" s="43">
        <v>44.26</v>
      </c>
      <c r="AA13" s="31">
        <v>8</v>
      </c>
      <c r="AB13" s="58">
        <v>1</v>
      </c>
      <c r="AC13" s="32">
        <v>36495</v>
      </c>
      <c r="AD13" s="32">
        <v>36495</v>
      </c>
      <c r="AE13" s="32">
        <v>72990</v>
      </c>
      <c r="AF13" s="20">
        <v>0</v>
      </c>
      <c r="AG13" s="20">
        <v>0</v>
      </c>
      <c r="AH13" s="20">
        <v>0</v>
      </c>
      <c r="AI13" s="20">
        <v>0</v>
      </c>
      <c r="AJ13" s="20">
        <f>AF13+AG13+AH13+AI13</f>
        <v>0</v>
      </c>
      <c r="AK13" s="20">
        <v>0</v>
      </c>
      <c r="AL13" s="20">
        <v>0</v>
      </c>
      <c r="AM13" s="20">
        <v>0</v>
      </c>
      <c r="AN13" s="20">
        <v>0</v>
      </c>
      <c r="AO13" s="20">
        <f>AK13+AL13+AM13+AN13</f>
        <v>0</v>
      </c>
      <c r="AP13" s="134">
        <v>0</v>
      </c>
      <c r="AQ13" s="134">
        <v>0</v>
      </c>
      <c r="AR13" s="26">
        <v>0</v>
      </c>
      <c r="AS13" s="143">
        <v>0</v>
      </c>
      <c r="AT13" s="44">
        <f t="shared" si="2"/>
        <v>0</v>
      </c>
      <c r="AU13" s="44">
        <v>0</v>
      </c>
      <c r="AV13" s="44">
        <v>0</v>
      </c>
      <c r="AW13" s="44">
        <v>0</v>
      </c>
      <c r="AX13" s="44">
        <v>72990</v>
      </c>
      <c r="AY13" s="44">
        <f t="shared" si="3"/>
        <v>72990</v>
      </c>
      <c r="AZ13" s="32">
        <f>BB13/2</f>
        <v>36495</v>
      </c>
      <c r="BA13" s="32">
        <f>BB13/2</f>
        <v>36495</v>
      </c>
      <c r="BB13" s="154">
        <f>+AJ13+AO13+AT13+AY13</f>
        <v>72990</v>
      </c>
      <c r="BC13" s="32">
        <v>0</v>
      </c>
      <c r="BD13" s="32">
        <v>0</v>
      </c>
      <c r="BE13" s="32">
        <v>0</v>
      </c>
      <c r="BF13" s="61">
        <f t="shared" si="4"/>
        <v>1</v>
      </c>
      <c r="BG13" s="116" t="s">
        <v>77</v>
      </c>
      <c r="BH13" s="161" t="s">
        <v>61</v>
      </c>
      <c r="BI13" s="129">
        <v>42614</v>
      </c>
      <c r="BJ13" s="129">
        <v>42614</v>
      </c>
      <c r="BK13" s="129">
        <v>42626</v>
      </c>
      <c r="BL13" s="129">
        <v>42710</v>
      </c>
      <c r="BM13" s="104" t="s">
        <v>76</v>
      </c>
      <c r="BN13" s="104" t="s">
        <v>76</v>
      </c>
      <c r="BO13" s="130" t="s">
        <v>96</v>
      </c>
      <c r="BP13" s="89"/>
      <c r="BQ13" s="137"/>
      <c r="BS13" s="138"/>
      <c r="BT13" s="137"/>
      <c r="BU13" s="137"/>
      <c r="BV13" s="137"/>
      <c r="BW13" s="137"/>
      <c r="BX13" s="137"/>
      <c r="BY13" s="137"/>
    </row>
    <row r="14" spans="1:78" s="37" customFormat="1" ht="165.75" customHeight="1" x14ac:dyDescent="0.2">
      <c r="A14" s="18">
        <v>123</v>
      </c>
      <c r="B14" s="21">
        <v>17</v>
      </c>
      <c r="C14" s="21">
        <v>18</v>
      </c>
      <c r="D14" s="67">
        <v>5</v>
      </c>
      <c r="E14" s="21">
        <v>1</v>
      </c>
      <c r="F14" s="19" t="s">
        <v>65</v>
      </c>
      <c r="G14" s="22" t="s">
        <v>66</v>
      </c>
      <c r="H14" s="59">
        <v>2011</v>
      </c>
      <c r="I14" s="21" t="s">
        <v>56</v>
      </c>
      <c r="J14" s="68">
        <v>132</v>
      </c>
      <c r="K14" s="68">
        <v>214</v>
      </c>
      <c r="L14" s="68">
        <f>K14+J14</f>
        <v>346</v>
      </c>
      <c r="M14" s="69">
        <v>39</v>
      </c>
      <c r="N14" s="69">
        <v>36</v>
      </c>
      <c r="O14" s="69">
        <f>M14+N14</f>
        <v>75</v>
      </c>
      <c r="P14" s="55">
        <f t="shared" si="0"/>
        <v>421</v>
      </c>
      <c r="Q14" s="41">
        <v>0</v>
      </c>
      <c r="R14" s="41">
        <v>421</v>
      </c>
      <c r="S14" s="41">
        <v>421</v>
      </c>
      <c r="T14" s="69">
        <v>24</v>
      </c>
      <c r="U14" s="103">
        <v>12</v>
      </c>
      <c r="V14" s="60">
        <v>109572.28449999999</v>
      </c>
      <c r="W14" s="60">
        <v>203491.38549999997</v>
      </c>
      <c r="X14" s="42">
        <v>54</v>
      </c>
      <c r="Y14" s="42">
        <v>54</v>
      </c>
      <c r="Z14" s="43">
        <f>+X14-Y14</f>
        <v>0</v>
      </c>
      <c r="AA14" s="31"/>
      <c r="AB14" s="58">
        <v>1</v>
      </c>
      <c r="AC14" s="32">
        <v>181200</v>
      </c>
      <c r="AD14" s="32">
        <v>181200</v>
      </c>
      <c r="AE14" s="32">
        <v>362400</v>
      </c>
      <c r="AF14" s="20">
        <v>0</v>
      </c>
      <c r="AG14" s="20">
        <v>0</v>
      </c>
      <c r="AH14" s="20">
        <v>0</v>
      </c>
      <c r="AI14" s="20">
        <v>0</v>
      </c>
      <c r="AJ14" s="20">
        <f>AF14+AG14+AH14+AI14</f>
        <v>0</v>
      </c>
      <c r="AK14" s="20">
        <v>0</v>
      </c>
      <c r="AL14" s="20">
        <v>0</v>
      </c>
      <c r="AM14" s="97">
        <v>146341.82999999999</v>
      </c>
      <c r="AN14" s="20">
        <f>146341.83+20380.01</f>
        <v>166721.84</v>
      </c>
      <c r="AO14" s="20">
        <f>AK14+AL14+AM14+AN14</f>
        <v>313063.67</v>
      </c>
      <c r="AP14" s="134">
        <v>0</v>
      </c>
      <c r="AQ14" s="134">
        <v>0</v>
      </c>
      <c r="AR14" s="26">
        <v>49300</v>
      </c>
      <c r="AS14" s="143">
        <v>0</v>
      </c>
      <c r="AT14" s="44">
        <f>AP14+AQ14+AR14+AS14</f>
        <v>49300</v>
      </c>
      <c r="AU14" s="44"/>
      <c r="AV14" s="44"/>
      <c r="AW14" s="44"/>
      <c r="AX14" s="44"/>
      <c r="AY14" s="44">
        <f t="shared" si="3"/>
        <v>0</v>
      </c>
      <c r="AZ14" s="32">
        <f>(BB14/2)</f>
        <v>181181.83499999999</v>
      </c>
      <c r="BA14" s="32">
        <f>BB14/2</f>
        <v>181181.83499999999</v>
      </c>
      <c r="BB14" s="154">
        <f>AJ14+AO14+AT14+AY14</f>
        <v>362363.67</v>
      </c>
      <c r="BC14" s="32">
        <f>BE14/2</f>
        <v>18.165000000008149</v>
      </c>
      <c r="BD14" s="32">
        <f>BE14/2</f>
        <v>18.165000000008149</v>
      </c>
      <c r="BE14" s="32">
        <f>AE14-BB14</f>
        <v>36.330000000016298</v>
      </c>
      <c r="BF14" s="61">
        <f>BB14/AE14</f>
        <v>0.99989975165562905</v>
      </c>
      <c r="BG14" s="145" t="s">
        <v>77</v>
      </c>
      <c r="BH14" s="100" t="s">
        <v>61</v>
      </c>
      <c r="BI14" s="59" t="s">
        <v>70</v>
      </c>
      <c r="BJ14" s="104" t="s">
        <v>76</v>
      </c>
      <c r="BK14" s="70" t="s">
        <v>71</v>
      </c>
      <c r="BL14" s="102" t="s">
        <v>78</v>
      </c>
      <c r="BM14" s="104" t="s">
        <v>76</v>
      </c>
      <c r="BN14" s="104" t="s">
        <v>76</v>
      </c>
      <c r="BO14" s="130" t="s">
        <v>89</v>
      </c>
      <c r="BP14" s="150"/>
      <c r="BQ14" s="139"/>
      <c r="BR14" s="140"/>
      <c r="BS14" s="139"/>
      <c r="BT14" s="139"/>
      <c r="BU14" s="139"/>
      <c r="BV14" s="139"/>
      <c r="BW14" s="139"/>
      <c r="BX14" s="139"/>
      <c r="BY14" s="139"/>
    </row>
    <row r="17" spans="1:31" ht="15.75" x14ac:dyDescent="0.25">
      <c r="A17" s="72"/>
      <c r="B17" s="72"/>
      <c r="C17" s="72"/>
      <c r="D17" s="72"/>
      <c r="E17" s="72"/>
      <c r="F17" s="72"/>
      <c r="G17" s="72"/>
      <c r="H17" s="72"/>
      <c r="I17" s="72"/>
      <c r="J17" s="72"/>
    </row>
    <row r="20" spans="1:31" ht="10.15" customHeight="1" x14ac:dyDescent="0.2">
      <c r="I20" s="166" t="s">
        <v>24</v>
      </c>
      <c r="J20" s="166"/>
      <c r="K20" s="166"/>
      <c r="L20" s="180" t="s">
        <v>86</v>
      </c>
      <c r="M20" s="181"/>
      <c r="N20" s="181"/>
      <c r="O20" s="181"/>
      <c r="P20" s="182"/>
      <c r="Q20" s="200" t="s">
        <v>73</v>
      </c>
      <c r="R20" s="201"/>
      <c r="S20" s="202"/>
      <c r="T20" s="200" t="s">
        <v>32</v>
      </c>
      <c r="U20" s="201"/>
      <c r="V20" s="202"/>
    </row>
    <row r="21" spans="1:31" ht="28.9" customHeight="1" x14ac:dyDescent="0.2">
      <c r="A21" s="108"/>
      <c r="B21" s="108"/>
      <c r="C21" s="108"/>
      <c r="F21" s="164" t="s">
        <v>6</v>
      </c>
      <c r="G21" s="164" t="s">
        <v>38</v>
      </c>
      <c r="H21" s="164" t="s">
        <v>39</v>
      </c>
      <c r="I21" s="166"/>
      <c r="J21" s="166"/>
      <c r="K21" s="166"/>
      <c r="L21" s="183"/>
      <c r="M21" s="184"/>
      <c r="N21" s="184"/>
      <c r="O21" s="184"/>
      <c r="P21" s="185"/>
      <c r="Q21" s="203"/>
      <c r="R21" s="204"/>
      <c r="S21" s="205"/>
      <c r="T21" s="203"/>
      <c r="U21" s="204"/>
      <c r="V21" s="205"/>
    </row>
    <row r="22" spans="1:31" ht="39.75" customHeight="1" x14ac:dyDescent="0.2">
      <c r="A22" s="108"/>
      <c r="B22" s="108"/>
      <c r="C22" s="108"/>
      <c r="F22" s="165"/>
      <c r="G22" s="165"/>
      <c r="H22" s="165"/>
      <c r="I22" s="3" t="s">
        <v>25</v>
      </c>
      <c r="J22" s="3" t="s">
        <v>26</v>
      </c>
      <c r="K22" s="3" t="s">
        <v>12</v>
      </c>
      <c r="L22" s="86" t="s">
        <v>28</v>
      </c>
      <c r="M22" s="86" t="s">
        <v>29</v>
      </c>
      <c r="N22" s="86" t="s">
        <v>49</v>
      </c>
      <c r="O22" s="86" t="s">
        <v>50</v>
      </c>
      <c r="P22" s="86" t="s">
        <v>12</v>
      </c>
      <c r="Q22" s="3" t="s">
        <v>25</v>
      </c>
      <c r="R22" s="3" t="s">
        <v>26</v>
      </c>
      <c r="S22" s="3" t="s">
        <v>12</v>
      </c>
      <c r="T22" s="3" t="s">
        <v>25</v>
      </c>
      <c r="U22" s="3" t="s">
        <v>26</v>
      </c>
      <c r="V22" s="3" t="s">
        <v>12</v>
      </c>
    </row>
    <row r="23" spans="1:31" x14ac:dyDescent="0.2">
      <c r="X23" s="115"/>
      <c r="Y23" s="115"/>
      <c r="Z23" s="115"/>
    </row>
    <row r="24" spans="1:31" ht="175.5" customHeight="1" x14ac:dyDescent="0.2">
      <c r="A24" s="109"/>
      <c r="B24" s="109"/>
      <c r="C24" s="109"/>
      <c r="D24" s="109"/>
      <c r="E24" s="109"/>
      <c r="F24" s="94" t="s">
        <v>72</v>
      </c>
      <c r="G24" s="95">
        <v>2011</v>
      </c>
      <c r="H24" s="92" t="s">
        <v>56</v>
      </c>
      <c r="I24" s="105">
        <f>(K24/2)</f>
        <v>67014.48</v>
      </c>
      <c r="J24" s="105">
        <v>67014.48</v>
      </c>
      <c r="K24" s="93">
        <v>134028.96</v>
      </c>
      <c r="L24" s="106">
        <v>0</v>
      </c>
      <c r="M24" s="106">
        <v>0</v>
      </c>
      <c r="N24" s="106">
        <v>34834.15</v>
      </c>
      <c r="O24" s="106">
        <v>0</v>
      </c>
      <c r="P24" s="106">
        <f>L24+M24+N24+O24</f>
        <v>34834.15</v>
      </c>
      <c r="Q24" s="105">
        <f>(S24/2)</f>
        <v>57552.074999999997</v>
      </c>
      <c r="R24" s="105">
        <f>S24/2</f>
        <v>57552.074999999997</v>
      </c>
      <c r="S24" s="105">
        <f>80270+P24</f>
        <v>115104.15</v>
      </c>
      <c r="T24" s="105">
        <f>(V24/2)</f>
        <v>9462.4049999999988</v>
      </c>
      <c r="U24" s="105">
        <f>V24/2</f>
        <v>9462.4049999999988</v>
      </c>
      <c r="V24" s="106">
        <f>(K24-S24)</f>
        <v>18924.809999999998</v>
      </c>
      <c r="W24" s="206" t="s">
        <v>93</v>
      </c>
      <c r="X24" s="206"/>
      <c r="Y24" s="206"/>
      <c r="Z24" s="206"/>
      <c r="AA24" s="159"/>
      <c r="AB24" s="160"/>
    </row>
    <row r="25" spans="1:31" x14ac:dyDescent="0.2">
      <c r="A25" s="36"/>
      <c r="B25" s="36"/>
      <c r="C25" s="36"/>
      <c r="D25" s="36"/>
      <c r="E25" s="36"/>
      <c r="G25" s="91"/>
      <c r="I25" s="107"/>
      <c r="J25" s="107"/>
      <c r="L25" s="107"/>
      <c r="M25" s="107"/>
      <c r="N25" s="107"/>
      <c r="O25" s="107"/>
      <c r="P25" s="107"/>
      <c r="W25" s="157"/>
      <c r="X25" s="158"/>
      <c r="Y25" s="158"/>
      <c r="Z25" s="158"/>
    </row>
    <row r="26" spans="1:31" ht="204.75" customHeight="1" x14ac:dyDescent="0.2">
      <c r="A26" s="110"/>
      <c r="B26" s="110"/>
      <c r="C26" s="110"/>
      <c r="D26" s="110"/>
      <c r="E26" s="110"/>
      <c r="F26" s="101" t="s">
        <v>74</v>
      </c>
      <c r="G26" s="95">
        <v>2011</v>
      </c>
      <c r="H26" s="92" t="s">
        <v>56</v>
      </c>
      <c r="I26" s="105">
        <f>(K26/2)</f>
        <v>4065.2750000000001</v>
      </c>
      <c r="J26" s="105">
        <v>4065.2750000000001</v>
      </c>
      <c r="K26" s="93">
        <v>8130.55</v>
      </c>
      <c r="L26" s="106">
        <v>8130.54</v>
      </c>
      <c r="M26" s="106">
        <v>0</v>
      </c>
      <c r="N26" s="106">
        <v>0</v>
      </c>
      <c r="O26" s="106">
        <v>0</v>
      </c>
      <c r="P26" s="106">
        <f>L26+M26+N26+O26</f>
        <v>8130.54</v>
      </c>
      <c r="Q26" s="106">
        <v>0</v>
      </c>
      <c r="R26" s="106">
        <v>0</v>
      </c>
      <c r="S26" s="106">
        <f>+P26</f>
        <v>8130.54</v>
      </c>
      <c r="T26" s="106">
        <f>V26/2</f>
        <v>5.0000000001091394E-3</v>
      </c>
      <c r="U26" s="106">
        <f>V26/2</f>
        <v>5.0000000001091394E-3</v>
      </c>
      <c r="V26" s="106">
        <f>K26-S26</f>
        <v>1.0000000000218279E-2</v>
      </c>
      <c r="W26" s="196" t="s">
        <v>92</v>
      </c>
      <c r="X26" s="197"/>
      <c r="Y26" s="197"/>
      <c r="Z26" s="198"/>
      <c r="AA26" s="159"/>
      <c r="AB26" s="160"/>
      <c r="AC26" s="160"/>
      <c r="AD26" s="160"/>
      <c r="AE26" s="160"/>
    </row>
    <row r="27" spans="1:31" x14ac:dyDescent="0.2">
      <c r="F27" s="90"/>
      <c r="G27" s="92"/>
      <c r="H27" s="90"/>
      <c r="I27" s="90"/>
      <c r="J27" s="90"/>
      <c r="K27" s="90"/>
      <c r="L27" s="90"/>
      <c r="M27" s="90"/>
      <c r="N27" s="90"/>
      <c r="O27" s="90"/>
      <c r="P27" s="90"/>
      <c r="Q27" s="90"/>
      <c r="R27" s="90"/>
      <c r="S27" s="90"/>
      <c r="T27" s="90"/>
      <c r="U27" s="90"/>
      <c r="V27" s="90"/>
    </row>
    <row r="28" spans="1:31" x14ac:dyDescent="0.2">
      <c r="G28" s="91"/>
    </row>
  </sheetData>
  <sheetProtection algorithmName="SHA-512" hashValue="W3Cw2iPPfOrlNll+Zlm2d+wuWotxA4GCxLTHwZUEQ2/7sO2uvOVbScT/Dho5P8ENg0SFLGG0Lt7wF91kE1UMvw==" saltValue="/ved2Rre0bKcpbpj48zbwQ==" spinCount="100000" sheet="1" objects="1" scenarios="1"/>
  <mergeCells count="49">
    <mergeCell ref="AU6:AY7"/>
    <mergeCell ref="X7:Z7"/>
    <mergeCell ref="W26:Z26"/>
    <mergeCell ref="P6:P8"/>
    <mergeCell ref="L20:P21"/>
    <mergeCell ref="Q20:S21"/>
    <mergeCell ref="T20:V21"/>
    <mergeCell ref="W24:Z24"/>
    <mergeCell ref="S6:S8"/>
    <mergeCell ref="T6:T8"/>
    <mergeCell ref="U6:W6"/>
    <mergeCell ref="U7:V7"/>
    <mergeCell ref="W7:W8"/>
    <mergeCell ref="AP6:AT7"/>
    <mergeCell ref="Q6:Q8"/>
    <mergeCell ref="R6:R8"/>
    <mergeCell ref="BO6:BO8"/>
    <mergeCell ref="AA7:AA8"/>
    <mergeCell ref="BG6:BG8"/>
    <mergeCell ref="BI7:BJ7"/>
    <mergeCell ref="BK7:BL7"/>
    <mergeCell ref="BM7:BN7"/>
    <mergeCell ref="AC6:AE7"/>
    <mergeCell ref="AZ6:BE6"/>
    <mergeCell ref="AK6:AO7"/>
    <mergeCell ref="BC7:BE7"/>
    <mergeCell ref="BH7:BH8"/>
    <mergeCell ref="AB7:AB8"/>
    <mergeCell ref="AZ7:BB7"/>
    <mergeCell ref="BF6:BF8"/>
    <mergeCell ref="AF6:AJ7"/>
    <mergeCell ref="BI6:BN6"/>
    <mergeCell ref="A7:A8"/>
    <mergeCell ref="B7:B8"/>
    <mergeCell ref="C7:C8"/>
    <mergeCell ref="D7:D8"/>
    <mergeCell ref="E7:E8"/>
    <mergeCell ref="F6:I6"/>
    <mergeCell ref="J6:O6"/>
    <mergeCell ref="F21:F22"/>
    <mergeCell ref="G21:G22"/>
    <mergeCell ref="H21:H22"/>
    <mergeCell ref="I20:K21"/>
    <mergeCell ref="J7:L7"/>
    <mergeCell ref="F7:F8"/>
    <mergeCell ref="G7:G8"/>
    <mergeCell ref="H7:H8"/>
    <mergeCell ref="I7:I8"/>
    <mergeCell ref="M7:O7"/>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abSelected="1" topLeftCell="AJ1" workbookViewId="0">
      <selection activeCell="AS7" sqref="AS7"/>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5" width="9" customWidth="1"/>
    <col min="16" max="16" width="12.5703125" customWidth="1"/>
    <col min="17" max="22" width="12.42578125" customWidth="1"/>
    <col min="23" max="23" width="9.5703125" customWidth="1"/>
    <col min="24" max="24" width="10.28515625" customWidth="1"/>
    <col min="25" max="25" width="12.5703125" customWidth="1"/>
    <col min="26" max="26" width="8.85546875" customWidth="1"/>
    <col min="27" max="37" width="10.28515625" customWidth="1"/>
    <col min="38" max="38" width="10.85546875" customWidth="1"/>
    <col min="39" max="39" width="12.85546875" customWidth="1"/>
    <col min="40" max="41" width="11.7109375" bestFit="1" customWidth="1"/>
    <col min="43" max="47" width="11.7109375" bestFit="1" customWidth="1"/>
    <col min="52" max="53" width="11.7109375" bestFit="1" customWidth="1"/>
    <col min="54" max="54" width="20" customWidth="1"/>
    <col min="55" max="55" width="30.42578125" customWidth="1"/>
    <col min="56" max="56" width="13.42578125" bestFit="1" customWidth="1"/>
    <col min="57" max="57" width="11.7109375" bestFit="1" customWidth="1"/>
    <col min="59" max="59" width="12.5703125" customWidth="1"/>
    <col min="60" max="60" width="16.42578125" customWidth="1"/>
    <col min="61" max="61" width="11.42578125" customWidth="1"/>
    <col min="62" max="62" width="9" customWidth="1"/>
    <col min="63" max="63" width="12.28515625" customWidth="1"/>
    <col min="64" max="64" width="9.28515625" customWidth="1"/>
    <col min="65" max="66" width="11.7109375" customWidth="1"/>
    <col min="67" max="67" width="16.5703125" customWidth="1"/>
  </cols>
  <sheetData>
    <row r="1" spans="1:61" ht="14.45" customHeight="1" x14ac:dyDescent="0.25">
      <c r="A1" s="213"/>
      <c r="B1" s="213"/>
      <c r="C1" s="213"/>
      <c r="D1" s="213"/>
      <c r="E1" s="213"/>
      <c r="F1" s="213"/>
      <c r="G1" s="213"/>
      <c r="H1" s="213"/>
    </row>
    <row r="2" spans="1:61" x14ac:dyDescent="0.25">
      <c r="A2" s="213"/>
      <c r="B2" s="213"/>
      <c r="C2" s="213"/>
      <c r="D2" s="213"/>
      <c r="E2" s="213"/>
      <c r="F2" s="213"/>
      <c r="G2" s="213"/>
      <c r="H2" s="213"/>
    </row>
    <row r="3" spans="1:61" s="5" customFormat="1" ht="25.5" customHeight="1" x14ac:dyDescent="0.25">
      <c r="A3" s="74"/>
      <c r="B3" s="74"/>
      <c r="C3" s="74"/>
      <c r="D3" s="74"/>
      <c r="E3" s="7"/>
      <c r="F3" s="162"/>
      <c r="G3" s="162"/>
      <c r="H3" s="162"/>
      <c r="I3" s="162"/>
      <c r="J3" s="9"/>
      <c r="K3" s="9"/>
      <c r="L3" s="9"/>
      <c r="O3" s="166" t="s">
        <v>24</v>
      </c>
      <c r="P3" s="166"/>
      <c r="Q3" s="166"/>
      <c r="R3" s="180" t="s">
        <v>84</v>
      </c>
      <c r="S3" s="181"/>
      <c r="T3" s="181"/>
      <c r="U3" s="181"/>
      <c r="V3" s="182"/>
      <c r="W3" s="180" t="s">
        <v>75</v>
      </c>
      <c r="X3" s="181"/>
      <c r="Y3" s="181"/>
      <c r="Z3" s="181"/>
      <c r="AA3" s="182"/>
      <c r="AB3" s="180" t="s">
        <v>85</v>
      </c>
      <c r="AC3" s="181"/>
      <c r="AD3" s="181"/>
      <c r="AE3" s="181"/>
      <c r="AF3" s="182"/>
      <c r="AG3" s="180" t="s">
        <v>87</v>
      </c>
      <c r="AH3" s="181"/>
      <c r="AI3" s="181"/>
      <c r="AJ3" s="181"/>
      <c r="AK3" s="182"/>
      <c r="AL3" s="179" t="s">
        <v>30</v>
      </c>
      <c r="AM3" s="179"/>
      <c r="AN3" s="179"/>
      <c r="AO3" s="179"/>
      <c r="AP3" s="179"/>
      <c r="AQ3" s="179"/>
      <c r="AR3" s="166" t="s">
        <v>33</v>
      </c>
      <c r="AS3" s="212" t="s">
        <v>34</v>
      </c>
      <c r="AT3" s="162" t="s">
        <v>35</v>
      </c>
      <c r="AU3" s="132" t="s">
        <v>36</v>
      </c>
      <c r="AV3" s="193"/>
      <c r="AW3" s="193"/>
      <c r="AX3" s="193"/>
      <c r="AY3" s="193"/>
      <c r="AZ3" s="193"/>
      <c r="BA3" s="193"/>
      <c r="BB3" s="174" t="s">
        <v>37</v>
      </c>
      <c r="BC3" s="7"/>
      <c r="BD3" s="7"/>
      <c r="BE3" s="7"/>
      <c r="BF3" s="7"/>
      <c r="BG3" s="7"/>
      <c r="BH3" s="7"/>
      <c r="BI3" s="7"/>
    </row>
    <row r="4" spans="1:61" s="5" customFormat="1" ht="62.25" customHeight="1" x14ac:dyDescent="0.25">
      <c r="A4" s="170" t="s">
        <v>0</v>
      </c>
      <c r="B4" s="170" t="s">
        <v>1</v>
      </c>
      <c r="C4" s="170" t="s">
        <v>2</v>
      </c>
      <c r="D4" s="172" t="s">
        <v>3</v>
      </c>
      <c r="E4" s="172" t="s">
        <v>4</v>
      </c>
      <c r="F4" s="164" t="s">
        <v>5</v>
      </c>
      <c r="G4" s="164" t="s">
        <v>6</v>
      </c>
      <c r="H4" s="164" t="s">
        <v>38</v>
      </c>
      <c r="I4" s="164" t="s">
        <v>39</v>
      </c>
      <c r="J4" s="194" t="s">
        <v>40</v>
      </c>
      <c r="K4" s="194"/>
      <c r="L4" s="195"/>
      <c r="M4" s="175" t="s">
        <v>23</v>
      </c>
      <c r="N4" s="191" t="s">
        <v>41</v>
      </c>
      <c r="O4" s="166"/>
      <c r="P4" s="166"/>
      <c r="Q4" s="166"/>
      <c r="R4" s="183"/>
      <c r="S4" s="184"/>
      <c r="T4" s="184"/>
      <c r="U4" s="184"/>
      <c r="V4" s="185"/>
      <c r="W4" s="183"/>
      <c r="X4" s="184"/>
      <c r="Y4" s="184"/>
      <c r="Z4" s="184"/>
      <c r="AA4" s="185"/>
      <c r="AB4" s="183"/>
      <c r="AC4" s="184"/>
      <c r="AD4" s="184"/>
      <c r="AE4" s="184"/>
      <c r="AF4" s="185"/>
      <c r="AG4" s="183"/>
      <c r="AH4" s="184"/>
      <c r="AI4" s="184"/>
      <c r="AJ4" s="184"/>
      <c r="AK4" s="185"/>
      <c r="AL4" s="186" t="s">
        <v>31</v>
      </c>
      <c r="AM4" s="187"/>
      <c r="AN4" s="188"/>
      <c r="AO4" s="186" t="s">
        <v>32</v>
      </c>
      <c r="AP4" s="187"/>
      <c r="AQ4" s="188"/>
      <c r="AR4" s="166"/>
      <c r="AS4" s="212"/>
      <c r="AT4" s="162"/>
      <c r="AU4" s="189" t="s">
        <v>42</v>
      </c>
      <c r="AV4" s="177" t="s">
        <v>43</v>
      </c>
      <c r="AW4" s="177"/>
      <c r="AX4" s="174" t="s">
        <v>44</v>
      </c>
      <c r="AY4" s="174"/>
      <c r="AZ4" s="174" t="s">
        <v>45</v>
      </c>
      <c r="BA4" s="178"/>
      <c r="BB4" s="174"/>
      <c r="BC4" s="7"/>
      <c r="BD4" s="7"/>
      <c r="BE4" s="7"/>
      <c r="BF4" s="7"/>
      <c r="BG4" s="7"/>
      <c r="BH4" s="7"/>
      <c r="BI4" s="7"/>
    </row>
    <row r="5" spans="1:61" s="5" customFormat="1" ht="110.25" customHeight="1" x14ac:dyDescent="0.25">
      <c r="A5" s="171"/>
      <c r="B5" s="171"/>
      <c r="C5" s="171"/>
      <c r="D5" s="173"/>
      <c r="E5" s="173"/>
      <c r="F5" s="165"/>
      <c r="G5" s="165"/>
      <c r="H5" s="165"/>
      <c r="I5" s="165"/>
      <c r="J5" s="10" t="s">
        <v>46</v>
      </c>
      <c r="K5" s="10" t="s">
        <v>47</v>
      </c>
      <c r="L5" s="11" t="s">
        <v>48</v>
      </c>
      <c r="M5" s="176"/>
      <c r="N5" s="192"/>
      <c r="O5" s="3" t="s">
        <v>25</v>
      </c>
      <c r="P5" s="3" t="s">
        <v>26</v>
      </c>
      <c r="Q5" s="3" t="s">
        <v>12</v>
      </c>
      <c r="R5" s="133" t="s">
        <v>28</v>
      </c>
      <c r="S5" s="133" t="s">
        <v>29</v>
      </c>
      <c r="T5" s="133" t="s">
        <v>49</v>
      </c>
      <c r="U5" s="133" t="s">
        <v>50</v>
      </c>
      <c r="V5" s="133" t="s">
        <v>12</v>
      </c>
      <c r="W5" s="133" t="s">
        <v>28</v>
      </c>
      <c r="X5" s="133" t="s">
        <v>29</v>
      </c>
      <c r="Y5" s="133" t="s">
        <v>49</v>
      </c>
      <c r="Z5" s="133" t="s">
        <v>50</v>
      </c>
      <c r="AA5" s="133" t="s">
        <v>12</v>
      </c>
      <c r="AB5" s="133" t="s">
        <v>28</v>
      </c>
      <c r="AC5" s="133" t="s">
        <v>29</v>
      </c>
      <c r="AD5" s="133" t="s">
        <v>49</v>
      </c>
      <c r="AE5" s="133" t="s">
        <v>50</v>
      </c>
      <c r="AF5" s="133" t="s">
        <v>12</v>
      </c>
      <c r="AG5" s="152" t="s">
        <v>28</v>
      </c>
      <c r="AH5" s="152" t="s">
        <v>29</v>
      </c>
      <c r="AI5" s="152" t="s">
        <v>49</v>
      </c>
      <c r="AJ5" s="152" t="s">
        <v>50</v>
      </c>
      <c r="AK5" s="152" t="s">
        <v>12</v>
      </c>
      <c r="AL5" s="3" t="s">
        <v>25</v>
      </c>
      <c r="AM5" s="3" t="s">
        <v>26</v>
      </c>
      <c r="AN5" s="3" t="s">
        <v>12</v>
      </c>
      <c r="AO5" s="3" t="s">
        <v>25</v>
      </c>
      <c r="AP5" s="3" t="s">
        <v>26</v>
      </c>
      <c r="AQ5" s="3" t="s">
        <v>12</v>
      </c>
      <c r="AR5" s="166"/>
      <c r="AS5" s="212"/>
      <c r="AT5" s="162"/>
      <c r="AU5" s="190"/>
      <c r="AV5" s="12" t="s">
        <v>51</v>
      </c>
      <c r="AW5" s="131" t="s">
        <v>52</v>
      </c>
      <c r="AX5" s="14" t="s">
        <v>51</v>
      </c>
      <c r="AY5" s="15" t="s">
        <v>53</v>
      </c>
      <c r="AZ5" s="16" t="s">
        <v>54</v>
      </c>
      <c r="BA5" s="17" t="s">
        <v>55</v>
      </c>
      <c r="BB5" s="174"/>
      <c r="BC5" s="7"/>
      <c r="BD5" s="7"/>
      <c r="BE5" s="7"/>
      <c r="BF5" s="7"/>
      <c r="BG5" s="7"/>
      <c r="BH5" s="7"/>
      <c r="BI5" s="7"/>
    </row>
    <row r="7" spans="1:61" s="71" customFormat="1" ht="234.75" customHeight="1" x14ac:dyDescent="0.2">
      <c r="A7" s="53"/>
      <c r="B7" s="39">
        <v>17</v>
      </c>
      <c r="C7" s="39">
        <v>18</v>
      </c>
      <c r="D7" s="38">
        <v>1</v>
      </c>
      <c r="E7" s="38">
        <v>1</v>
      </c>
      <c r="F7" s="22" t="s">
        <v>67</v>
      </c>
      <c r="G7" s="22" t="s">
        <v>67</v>
      </c>
      <c r="H7" s="40">
        <v>2012</v>
      </c>
      <c r="I7" s="40" t="s">
        <v>56</v>
      </c>
      <c r="J7" s="42">
        <v>10</v>
      </c>
      <c r="K7" s="75">
        <v>58</v>
      </c>
      <c r="L7" s="76">
        <v>0</v>
      </c>
      <c r="M7" s="135">
        <v>24</v>
      </c>
      <c r="N7" s="58">
        <v>1</v>
      </c>
      <c r="O7" s="32">
        <f>Q7/2</f>
        <v>50000</v>
      </c>
      <c r="P7" s="32">
        <f>Q7/2</f>
        <v>50000</v>
      </c>
      <c r="Q7" s="32">
        <v>100000</v>
      </c>
      <c r="R7" s="32">
        <v>0</v>
      </c>
      <c r="S7" s="32">
        <v>0</v>
      </c>
      <c r="T7" s="32">
        <v>0</v>
      </c>
      <c r="U7" s="32">
        <v>93716.1</v>
      </c>
      <c r="V7" s="32">
        <f>R7+S7+T7+U7</f>
        <v>93716.1</v>
      </c>
      <c r="W7" s="134">
        <v>0</v>
      </c>
      <c r="X7" s="134">
        <v>0</v>
      </c>
      <c r="Y7" s="134">
        <v>0</v>
      </c>
      <c r="Z7" s="144">
        <v>0</v>
      </c>
      <c r="AA7" s="134">
        <f>W7+X7+Y7+Z7</f>
        <v>0</v>
      </c>
      <c r="AB7" s="134">
        <v>0</v>
      </c>
      <c r="AC7" s="134">
        <v>0</v>
      </c>
      <c r="AD7" s="144">
        <v>0</v>
      </c>
      <c r="AE7" s="146">
        <v>0</v>
      </c>
      <c r="AF7" s="134">
        <f>AB7+AC7+AD7+AE7</f>
        <v>0</v>
      </c>
      <c r="AG7" s="153">
        <v>6283.9</v>
      </c>
      <c r="AH7" s="153">
        <v>0</v>
      </c>
      <c r="AI7" s="153">
        <v>0</v>
      </c>
      <c r="AJ7" s="153"/>
      <c r="AK7" s="153">
        <f>AG7+AH7+AI7+AJ7</f>
        <v>6283.9</v>
      </c>
      <c r="AL7" s="134">
        <f>AN7/2</f>
        <v>50000</v>
      </c>
      <c r="AM7" s="134">
        <f>AN7/2</f>
        <v>50000</v>
      </c>
      <c r="AN7" s="134">
        <f>V7+AA7+AF7+AK7</f>
        <v>100000</v>
      </c>
      <c r="AO7" s="134">
        <f t="shared" ref="AO7" si="0">AQ7/2</f>
        <v>0</v>
      </c>
      <c r="AP7" s="134">
        <f t="shared" ref="AP7" si="1">AQ7/2</f>
        <v>0</v>
      </c>
      <c r="AQ7" s="134">
        <f>Q7-AN7</f>
        <v>0</v>
      </c>
      <c r="AR7" s="77">
        <f>(AN7/Q7)</f>
        <v>1</v>
      </c>
      <c r="AS7" s="73" t="s">
        <v>77</v>
      </c>
      <c r="AT7" s="32">
        <v>985502</v>
      </c>
      <c r="AU7" s="96" t="s">
        <v>61</v>
      </c>
      <c r="AV7" s="98">
        <v>41464</v>
      </c>
      <c r="AW7" s="98">
        <v>41464</v>
      </c>
      <c r="AX7" s="98">
        <v>41528</v>
      </c>
      <c r="AY7" s="98">
        <v>41528</v>
      </c>
      <c r="AZ7" s="114" t="s">
        <v>76</v>
      </c>
      <c r="BA7" s="114" t="s">
        <v>76</v>
      </c>
      <c r="BB7" s="66" t="s">
        <v>88</v>
      </c>
    </row>
    <row r="8" spans="1:61" s="71" customFormat="1" ht="107.25" customHeight="1" x14ac:dyDescent="0.2">
      <c r="A8" s="53"/>
      <c r="B8" s="39">
        <v>17</v>
      </c>
      <c r="C8" s="39">
        <v>18</v>
      </c>
      <c r="D8" s="38">
        <v>2</v>
      </c>
      <c r="E8" s="38">
        <v>1</v>
      </c>
      <c r="F8" s="22" t="s">
        <v>68</v>
      </c>
      <c r="G8" s="22" t="s">
        <v>68</v>
      </c>
      <c r="H8" s="40">
        <v>2012</v>
      </c>
      <c r="I8" s="40" t="s">
        <v>56</v>
      </c>
      <c r="J8" s="42">
        <v>140</v>
      </c>
      <c r="K8" s="75">
        <v>163.5</v>
      </c>
      <c r="L8" s="76">
        <v>0</v>
      </c>
      <c r="M8" s="113">
        <v>62</v>
      </c>
      <c r="N8" s="58">
        <v>1</v>
      </c>
      <c r="O8" s="81">
        <v>700000</v>
      </c>
      <c r="P8" s="81">
        <v>700000</v>
      </c>
      <c r="Q8" s="82">
        <v>1400000</v>
      </c>
      <c r="R8" s="32">
        <v>0</v>
      </c>
      <c r="S8" s="32">
        <v>0</v>
      </c>
      <c r="T8" s="82">
        <v>417122.68</v>
      </c>
      <c r="U8" s="82">
        <v>684909.98</v>
      </c>
      <c r="V8" s="82">
        <f>R8+S8+T8+U8</f>
        <v>1102032.6599999999</v>
      </c>
      <c r="W8" s="134">
        <v>0</v>
      </c>
      <c r="X8" s="134">
        <v>0</v>
      </c>
      <c r="Y8" s="134">
        <v>0</v>
      </c>
      <c r="Z8" s="144">
        <v>0</v>
      </c>
      <c r="AA8" s="134">
        <f>W8+X8+Y8+Z8</f>
        <v>0</v>
      </c>
      <c r="AB8" s="134">
        <v>0</v>
      </c>
      <c r="AC8" s="134">
        <v>0</v>
      </c>
      <c r="AD8" s="144">
        <v>111460.48</v>
      </c>
      <c r="AE8" s="146">
        <v>0</v>
      </c>
      <c r="AF8" s="134">
        <f>AB8+AC8+AD8+AE8</f>
        <v>111460.48</v>
      </c>
      <c r="AG8" s="153">
        <v>0</v>
      </c>
      <c r="AH8" s="153">
        <v>0</v>
      </c>
      <c r="AI8" s="153">
        <v>180394.94</v>
      </c>
      <c r="AJ8" s="153"/>
      <c r="AK8" s="153">
        <f>AG8+AH8+AI8+AJ8</f>
        <v>180394.94</v>
      </c>
      <c r="AL8" s="134">
        <f>AN8/2</f>
        <v>696944.03999999992</v>
      </c>
      <c r="AM8" s="134">
        <f>AN8/2</f>
        <v>696944.03999999992</v>
      </c>
      <c r="AN8" s="134">
        <f>V8+AA8+AF8+AK8</f>
        <v>1393888.0799999998</v>
      </c>
      <c r="AO8" s="134">
        <f>AQ8/2</f>
        <v>3055.9600000000792</v>
      </c>
      <c r="AP8" s="134">
        <f>AQ8/2</f>
        <v>3055.9600000000792</v>
      </c>
      <c r="AQ8" s="134">
        <f>Q8-AN8</f>
        <v>6111.9200000001583</v>
      </c>
      <c r="AR8" s="80">
        <f>AN8*100/Q8</f>
        <v>99.563434285714266</v>
      </c>
      <c r="AS8" s="73" t="s">
        <v>82</v>
      </c>
      <c r="AT8" s="32">
        <v>0</v>
      </c>
      <c r="AU8" s="96" t="s">
        <v>61</v>
      </c>
      <c r="AV8" s="99">
        <v>41374</v>
      </c>
      <c r="AW8" s="99">
        <v>41374</v>
      </c>
      <c r="AX8" s="98">
        <v>41433</v>
      </c>
      <c r="AY8" s="98">
        <v>41454</v>
      </c>
      <c r="AZ8" s="114" t="s">
        <v>76</v>
      </c>
      <c r="BA8" s="114" t="s">
        <v>76</v>
      </c>
      <c r="BB8" s="66" t="s">
        <v>91</v>
      </c>
      <c r="BC8" s="155"/>
    </row>
    <row r="9" spans="1:61" ht="23.45" customHeight="1" x14ac:dyDescent="0.25">
      <c r="AM9" s="211"/>
      <c r="AN9" s="211"/>
      <c r="AO9" s="211"/>
    </row>
    <row r="10" spans="1:61" ht="54" customHeight="1" x14ac:dyDescent="0.25">
      <c r="AM10" s="211"/>
      <c r="AN10" s="211"/>
      <c r="AO10" s="211"/>
    </row>
  </sheetData>
  <sheetProtection algorithmName="SHA-512" hashValue="Z6+2w3BgV+qiPbHuSUAw0t+fFbzWwE5vy3VcqRRara3+M2xWdlwhShKXkdBRYkG0ZzfuV4YzoAV42t6kgK8+Nw==" saltValue="uPHndVDkN4EV9PuXTQs92w==" spinCount="100000" sheet="1" objects="1" scenarios="1"/>
  <mergeCells count="32">
    <mergeCell ref="A1:H2"/>
    <mergeCell ref="F3:I3"/>
    <mergeCell ref="O3:Q4"/>
    <mergeCell ref="R3:V4"/>
    <mergeCell ref="W3:AA4"/>
    <mergeCell ref="F4:F5"/>
    <mergeCell ref="G4:G5"/>
    <mergeCell ref="H4:H5"/>
    <mergeCell ref="I4:I5"/>
    <mergeCell ref="A4:A5"/>
    <mergeCell ref="B4:B5"/>
    <mergeCell ref="C4:C5"/>
    <mergeCell ref="D4:D5"/>
    <mergeCell ref="E4:E5"/>
    <mergeCell ref="AB3:AF4"/>
    <mergeCell ref="J4:L4"/>
    <mergeCell ref="M4:M5"/>
    <mergeCell ref="N4:N5"/>
    <mergeCell ref="AL4:AN4"/>
    <mergeCell ref="AL3:AQ3"/>
    <mergeCell ref="AG3:AK4"/>
    <mergeCell ref="BB3:BB5"/>
    <mergeCell ref="AV4:AW4"/>
    <mergeCell ref="AX4:AY4"/>
    <mergeCell ref="AZ4:BA4"/>
    <mergeCell ref="AM9:AO10"/>
    <mergeCell ref="AO4:AQ4"/>
    <mergeCell ref="AU4:AU5"/>
    <mergeCell ref="AR3:AR5"/>
    <mergeCell ref="AS3:AS5"/>
    <mergeCell ref="AT3:AT5"/>
    <mergeCell ref="AV3:BA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FADOEES_2011</vt:lpstr>
      <vt:lpstr>FADOEES_2012</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U6345B02</cp:lastModifiedBy>
  <cp:lastPrinted>2015-11-24T21:04:42Z</cp:lastPrinted>
  <dcterms:created xsi:type="dcterms:W3CDTF">2013-10-10T15:41:13Z</dcterms:created>
  <dcterms:modified xsi:type="dcterms:W3CDTF">2017-01-26T16:41:21Z</dcterms:modified>
</cp:coreProperties>
</file>